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235" windowHeight="4830" tabRatio="772" firstSheet="1" activeTab="1"/>
  </bookViews>
  <sheets>
    <sheet name="Лист1" sheetId="1" r:id="rId1"/>
    <sheet name="cover" sheetId="2" r:id="rId2"/>
    <sheet name="Sheet4" sheetId="3" state="hidden" r:id="rId3"/>
    <sheet name="отчет за всеобхватния доход" sheetId="4" r:id="rId4"/>
    <sheet name="Sheet1" sheetId="5" state="hidden" r:id="rId5"/>
    <sheet name="Sheet2" sheetId="6" state="hidden" r:id="rId6"/>
    <sheet name="Sheet5" sheetId="7" state="hidden" r:id="rId7"/>
    <sheet name="отчет за финансово състояние" sheetId="8" r:id="rId8"/>
    <sheet name="отчет за паричните потоци " sheetId="9" r:id="rId9"/>
    <sheet name="отчет за ск" sheetId="10" r:id="rId10"/>
    <sheet name="МСС 7" sheetId="11" r:id="rId11"/>
    <sheet name="4.др.доходи" sheetId="12" r:id="rId12"/>
  </sheets>
  <definedNames>
    <definedName name="_Toc509303037" localSheetId="11">'4.др.доходи'!$B$2</definedName>
    <definedName name="_xlnm.Print_Area" localSheetId="3">'отчет за всеобхватния доход'!$A$1:$F$54</definedName>
    <definedName name="_xlnm.Print_Area" localSheetId="8">'отчет за паричните потоци '!$A$1:$F$45</definedName>
    <definedName name="_xlnm.Print_Area" localSheetId="9">'отчет за ск'!$A$1:$M$56</definedName>
    <definedName name="_xlnm.Print_Area" localSheetId="7">'отчет за финансово състояние'!$A$1:$F$60</definedName>
  </definedNames>
  <calcPr fullCalcOnLoad="1"/>
</workbook>
</file>

<file path=xl/sharedStrings.xml><?xml version="1.0" encoding="utf-8"?>
<sst xmlns="http://schemas.openxmlformats.org/spreadsheetml/2006/main" count="392" uniqueCount="230">
  <si>
    <t>Председател на СД:</t>
  </si>
  <si>
    <t>Адрес на управление:</t>
  </si>
  <si>
    <t>Обслужващи банки:</t>
  </si>
  <si>
    <t>Приложения</t>
  </si>
  <si>
    <t>Приходи</t>
  </si>
  <si>
    <t>Други доходи от дейността</t>
  </si>
  <si>
    <t>Разходи за материали и консумативи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</si>
  <si>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</si>
  <si>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</si>
  <si>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</si>
  <si>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</si>
  <si>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Финансови разходи</t>
  </si>
  <si>
    <t>BGN</t>
  </si>
  <si>
    <t>Изпълнителен директор:</t>
  </si>
  <si>
    <t xml:space="preserve"> BGN'000</t>
  </si>
  <si>
    <t>АКТИВ</t>
  </si>
  <si>
    <t>Нетекущи активи</t>
  </si>
  <si>
    <t>Имоти, машини и оборудване</t>
  </si>
  <si>
    <t>Нематериални активи</t>
  </si>
  <si>
    <t>Текущи активи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</si>
  <si>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</si>
  <si>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</si>
  <si>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</si>
  <si>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 АКТИВИ</t>
  </si>
  <si>
    <t>СОБСТВЕН КАПИТАЛ И ПАСИВИ</t>
  </si>
  <si>
    <t>СОБСТВЕН КАПИТАЛ</t>
  </si>
  <si>
    <t>Основен акционерен капитал</t>
  </si>
  <si>
    <t>Резерви</t>
  </si>
  <si>
    <t>ПАСИВИ</t>
  </si>
  <si>
    <t>Нетекущи задължения</t>
  </si>
  <si>
    <t>Дългосрочни задължения към персонала при пенсиониране</t>
  </si>
  <si>
    <t>Текущи задължения</t>
  </si>
  <si>
    <t>Задължения за данъци</t>
  </si>
  <si>
    <t>Задължения към персонала и социалното осигуряване</t>
  </si>
  <si>
    <t xml:space="preserve">ОБЩО СОБСТВЕН КАПИТАЛ И ПАСИВИ </t>
  </si>
  <si>
    <t xml:space="preserve"> 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</si>
  <si>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</si>
  <si>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</si>
  <si>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</si>
  <si>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</si>
  <si>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</si>
  <si>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Други постъпления /(плащания), нетно</t>
  </si>
  <si>
    <t>Парични потоци от инвестиционна дейност</t>
  </si>
  <si>
    <t>Парични потоци от финансова дейност</t>
  </si>
  <si>
    <t>Парични средства и парични еквиваленти на 1 януари</t>
  </si>
  <si>
    <t xml:space="preserve">Основен акционерен капитал </t>
  </si>
  <si>
    <t xml:space="preserve">Други резерви </t>
  </si>
  <si>
    <t>Натрупани печалби и загуби</t>
  </si>
  <si>
    <t>Общо собствен капитал</t>
  </si>
  <si>
    <t xml:space="preserve"> * дивиденти</t>
  </si>
  <si>
    <t>Нетни парични потоци използвани във финансовата дейност</t>
  </si>
  <si>
    <t>ОБЩО ВСЕОБХВАТЕН ДОХОД ЗА ГОДИНАТА</t>
  </si>
  <si>
    <t xml:space="preserve">Общ всеобхватен доход за годината, в т.ч.: </t>
  </si>
  <si>
    <t>Други компоненти на всеобхватния доход:</t>
  </si>
  <si>
    <t>Последващи оценки на пенсионни планове с дефинирани доходи</t>
  </si>
  <si>
    <t>Компоненти, които могат да бъдат рекласифицирани в печалбата или загубата:</t>
  </si>
  <si>
    <t>Нетна промяна в справедливата стойност на финансови активи на разположение за продажба</t>
  </si>
  <si>
    <t>Данък върху доходите, свързан с компонентите на другия всеобхватен доход, които могат да бъдат рекласифицирани</t>
  </si>
  <si>
    <t>* други компоненти на всеобхватния доход, нетно от данъци</t>
  </si>
  <si>
    <t>Друг всеобхватен доход за годината, нетно от данъци</t>
  </si>
  <si>
    <t>Пасиви по отсрочени данъци</t>
  </si>
  <si>
    <t>Компоненти, които няма да бъдат рекласифицирани в печалбата или загубата:</t>
  </si>
  <si>
    <t>* нетна загуба за годината</t>
  </si>
  <si>
    <t>Нетни парични потоци използвани в оперативна дейност</t>
  </si>
  <si>
    <t>Нетни парични потоци от инвестиционната дейност</t>
  </si>
  <si>
    <t>Клиент:</t>
  </si>
  <si>
    <t>БФБ София АД</t>
  </si>
  <si>
    <t>Изготвил: М.Т.</t>
  </si>
  <si>
    <t>Дата</t>
  </si>
  <si>
    <t>Период:</t>
  </si>
  <si>
    <t>Обект:</t>
  </si>
  <si>
    <t>Годишен финансов отчет по МСФО 2005</t>
  </si>
  <si>
    <t>Проверил:</t>
  </si>
  <si>
    <t>Дата:</t>
  </si>
  <si>
    <t>Отчет за дохода</t>
  </si>
  <si>
    <t>Приходи от продажби</t>
  </si>
  <si>
    <t>Инвестиционни доходи</t>
  </si>
  <si>
    <t>за овърдрафт и репо</t>
  </si>
  <si>
    <t>Оперативни</t>
  </si>
  <si>
    <t>Общо приходи</t>
  </si>
  <si>
    <t>Разходи за материали</t>
  </si>
  <si>
    <t>наем</t>
  </si>
  <si>
    <t>разходи</t>
  </si>
  <si>
    <t>WM</t>
  </si>
  <si>
    <t>ДМА</t>
  </si>
  <si>
    <t>спонс.</t>
  </si>
  <si>
    <t>такси</t>
  </si>
  <si>
    <t>Разходи за персонал</t>
  </si>
  <si>
    <t xml:space="preserve">Други разходи за дейността </t>
  </si>
  <si>
    <t>финансови разходи</t>
  </si>
  <si>
    <t>Финансови</t>
  </si>
  <si>
    <t>за овърдрафта</t>
  </si>
  <si>
    <t>Рекласификация</t>
  </si>
  <si>
    <t>Други доходи - инвестиционни</t>
  </si>
  <si>
    <t>Други доходи -оперативни</t>
  </si>
  <si>
    <t>Банковите такси - външни услуги</t>
  </si>
  <si>
    <t>Общо разходи</t>
  </si>
  <si>
    <t>Счетоводна загуба преди данъци</t>
  </si>
  <si>
    <t>Разход за текущ данък</t>
  </si>
  <si>
    <t>Разход за отсрочен данък</t>
  </si>
  <si>
    <t>Загуба за 2005 г. след данъци</t>
  </si>
  <si>
    <t>25.02.2005 г.</t>
  </si>
  <si>
    <t>Годишен финансов отчет по МСФО 2008</t>
  </si>
  <si>
    <t>С/ка</t>
  </si>
  <si>
    <t>Сума в лева</t>
  </si>
  <si>
    <t>Отчетна стойност</t>
  </si>
  <si>
    <t>Изхабяване</t>
  </si>
  <si>
    <t>Балансова стойност</t>
  </si>
  <si>
    <t>Инвестиции  на разположение и за продажба</t>
  </si>
  <si>
    <t>в лева</t>
  </si>
  <si>
    <t>Разпечатка по салда</t>
  </si>
  <si>
    <t>Сервиз Фин.пазари</t>
  </si>
  <si>
    <t>Централен депозитар</t>
  </si>
  <si>
    <t>преоценка</t>
  </si>
  <si>
    <t>Сдр. БИФ</t>
  </si>
  <si>
    <t>БЗУ</t>
  </si>
  <si>
    <t>Отсрочени данъчни активи</t>
  </si>
  <si>
    <t>Общо нетекущи активи</t>
  </si>
  <si>
    <t>Търговски и други вземания</t>
  </si>
  <si>
    <t>Обезценка по 252</t>
  </si>
  <si>
    <t>652,613</t>
  </si>
  <si>
    <t>452,454,4612,461</t>
  </si>
  <si>
    <t>Парични средства и еквиваленти</t>
  </si>
  <si>
    <t>депозит</t>
  </si>
  <si>
    <t>лева</t>
  </si>
  <si>
    <t>разпл.с/ка</t>
  </si>
  <si>
    <t>валута</t>
  </si>
  <si>
    <t>6/507</t>
  </si>
  <si>
    <t>Общо текущи активи</t>
  </si>
  <si>
    <t>Капитал</t>
  </si>
  <si>
    <t xml:space="preserve">Задължения към банки по краткосрочно финансиране </t>
  </si>
  <si>
    <t>Задължения към доставчици и клиенти</t>
  </si>
  <si>
    <t>Разбивка</t>
  </si>
  <si>
    <t>Задължения към персонал и соци. осигуряване</t>
  </si>
  <si>
    <t>Задължения за гаранционен фонд</t>
  </si>
  <si>
    <t>Текущи пасиви</t>
  </si>
  <si>
    <t>ПАСИВ</t>
  </si>
  <si>
    <t>Сии Линк ДОО</t>
  </si>
  <si>
    <t>621*692</t>
  </si>
  <si>
    <t>Дата на съставяне:</t>
  </si>
  <si>
    <t>25.04.2016 г.</t>
  </si>
  <si>
    <t>наем Тел.</t>
  </si>
  <si>
    <t xml:space="preserve">НЕТНА ПЕЧАЛБА/ ЗАГУБА ЗА ПЕРИОДА </t>
  </si>
  <si>
    <t>Разход за/икономия от данък върху печалбата</t>
  </si>
  <si>
    <t xml:space="preserve">Доход/(Загуба) на акция   </t>
  </si>
  <si>
    <t>Загуба от оперативна дейност</t>
  </si>
  <si>
    <t>Печалба/(Загуба) преди данък върху печалбата</t>
  </si>
  <si>
    <t>Натрупани печалби/(загуби)</t>
  </si>
  <si>
    <t>Гоце Делчев-Табак АД</t>
  </si>
  <si>
    <t>ул. "Царица Йоанна" № 12</t>
  </si>
  <si>
    <t>гр. Гоце Делчев</t>
  </si>
  <si>
    <t>УниКредит Булбанк</t>
  </si>
  <si>
    <t>Токуда банк АД</t>
  </si>
  <si>
    <t>Георги Димитров Шапков</t>
  </si>
  <si>
    <t xml:space="preserve"> ГОЦЕ ДЕЛЧЕВ-ТАБАК АД</t>
  </si>
  <si>
    <t xml:space="preserve">ОТЧЕТ ЗА ВСЕОБХВАТНИЯ ДОХОД </t>
  </si>
  <si>
    <t xml:space="preserve"> Елена Кирова</t>
  </si>
  <si>
    <t>Съставител:</t>
  </si>
  <si>
    <t xml:space="preserve">ОТЧЕТ ЗА ПРОМЕНИТЕ В СОБСТВЕНИЯ КАПИТАЛ </t>
  </si>
  <si>
    <t xml:space="preserve">ОТЧЕТ ЗА ПАРИЧНИТЕ ПОТОЦИ </t>
  </si>
  <si>
    <t>ОТЧЕТ ЗА ФИНАНСОВОТО СЪСТОЯНИЕ</t>
  </si>
  <si>
    <t>-</t>
  </si>
  <si>
    <t>Имоти, съоръжения, машини и оборудване</t>
  </si>
  <si>
    <t>Инвестиционни имоти</t>
  </si>
  <si>
    <t>Материални запаси</t>
  </si>
  <si>
    <t>Отсрочени данъчни пасиви</t>
  </si>
  <si>
    <t>Платени лихви и банкови такси</t>
  </si>
  <si>
    <t xml:space="preserve">Резерв от последващи оценки </t>
  </si>
  <si>
    <t>Общи резерви</t>
  </si>
  <si>
    <t xml:space="preserve"> * други резерви</t>
  </si>
  <si>
    <t>Прехвърляне към неразпределена печалба</t>
  </si>
  <si>
    <t xml:space="preserve">Покриване на загугуба от:               </t>
  </si>
  <si>
    <t>Търговски и други задължения</t>
  </si>
  <si>
    <t>"Гоце Делчев - Табак" АД</t>
  </si>
  <si>
    <t>Представляващ:</t>
  </si>
  <si>
    <t xml:space="preserve">                   Съставител:</t>
  </si>
  <si>
    <t xml:space="preserve">                   Елена Кирова</t>
  </si>
  <si>
    <t>Тодор Николов Тодориев</t>
  </si>
  <si>
    <t>Получени заеми</t>
  </si>
  <si>
    <t>Нетно увеличение/ (намаление) на паричните средства и паричните еквиваленти</t>
  </si>
  <si>
    <t>22.1. Равнение на задълженията на Дружеството, произтичащи от финансова дейност, могат да бъдат класифицирани, както следва:</t>
  </si>
  <si>
    <t>Парични потоци:</t>
  </si>
  <si>
    <t>Краткосрочни заеми</t>
  </si>
  <si>
    <t>BGN'000</t>
  </si>
  <si>
    <t>Платени заеми</t>
  </si>
  <si>
    <t>* нетна печалба за годината</t>
  </si>
  <si>
    <t>Членове на Съвета на директорите:</t>
  </si>
  <si>
    <t>Постъпления</t>
  </si>
  <si>
    <t>Плащания</t>
  </si>
  <si>
    <t>4. ДРУГИ ДОХОДИ/(ЗАГУБИ) ОТ ДЕЙНОСТТА</t>
  </si>
  <si>
    <t>BGN '000</t>
  </si>
  <si>
    <t xml:space="preserve">Приходи от продажба на материали </t>
  </si>
  <si>
    <t xml:space="preserve">Отчетна стойност на продадени материали </t>
  </si>
  <si>
    <t xml:space="preserve">              Печалба от продажба на материали</t>
  </si>
  <si>
    <t xml:space="preserve">Загуби от преоценка на инвестиционни имоти до справедлива стойност (Приложение № 14) </t>
  </si>
  <si>
    <t>Други приходи – отписани задължения</t>
  </si>
  <si>
    <t xml:space="preserve">Други приходи - вторични суровини                                                                                                                           </t>
  </si>
  <si>
    <t>Общо</t>
  </si>
  <si>
    <t>Промени в собствения капитал за 2020 година</t>
  </si>
  <si>
    <t>+</t>
  </si>
  <si>
    <t>Тодор Тодориев</t>
  </si>
  <si>
    <t>Здравко Борисов Гъргаров</t>
  </si>
  <si>
    <t>Зам. Председател:</t>
  </si>
  <si>
    <t>31 декември 2020 г.</t>
  </si>
  <si>
    <t>Приходи за бъдещи периоди</t>
  </si>
  <si>
    <t xml:space="preserve">           Тодор Тодориев</t>
  </si>
  <si>
    <t xml:space="preserve">            Елена Кирова</t>
  </si>
  <si>
    <t xml:space="preserve">            Тодор Тодориев</t>
  </si>
  <si>
    <t xml:space="preserve">                 Елена Кирова</t>
  </si>
  <si>
    <t>Изразено одиторско мнение в доклад на регистриран одитор</t>
  </si>
  <si>
    <t>д.е.с. Атанаска Филипова - Сланчева от 25.03.2021 г.</t>
  </si>
  <si>
    <t>Приложенията от страници 5 до 45 са неразделна част от финансовия отчет</t>
  </si>
  <si>
    <t xml:space="preserve">        ЗА ПЕРИОДА ОТ 01.01.2021 Г. ДО 31.03.2021 Г.</t>
  </si>
  <si>
    <t>28.04.2021 г.</t>
  </si>
  <si>
    <t>за годината, завършваща на  31 март 2021 година</t>
  </si>
  <si>
    <t>31.03.2020 г.</t>
  </si>
  <si>
    <t>31.03.2021 г.</t>
  </si>
  <si>
    <t>Междинният финансов отчет на страници от 1 до 45 e одобрен за издаване от Съвета на директорите и е</t>
  </si>
  <si>
    <t>подписан от негово име на 28 април 2021 година от:</t>
  </si>
  <si>
    <t>към 31 март  2021 година</t>
  </si>
  <si>
    <t>31 март 2021 г.</t>
  </si>
  <si>
    <t>за годината, завършваща на 31 март  2021 година</t>
  </si>
  <si>
    <t>за годината, завършваща на 31 март 2021 година</t>
  </si>
  <si>
    <t>Салдо на 31 декември 2020 година</t>
  </si>
  <si>
    <t>Салдо на 31 март  2021 година</t>
  </si>
  <si>
    <t>1 януари 2021 г.</t>
  </si>
  <si>
    <t>Парични средства и парични еквиваленти на 31 декември/март</t>
  </si>
  <si>
    <t>31 март 2020 г.</t>
  </si>
  <si>
    <t>МЕЖДИНЕН  ФИНАНСОВ  ОТЧЕТ</t>
  </si>
  <si>
    <t>Салдо на 1 януари 2020 година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</si>
</sst>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#,##0.00;[Red]#,##0.00"/>
    <numFmt numFmtId="182" formatCode="0.00_);\(0.00\)"/>
    <numFmt numFmtId="183" formatCode="0.00;[Red]0.00"/>
    <numFmt numFmtId="184" formatCode="_(* #,##0.0_);_(* \(#,##0.0\);_(* &quot;-&quot;??_);_(@_)"/>
    <numFmt numFmtId="185" formatCode="_(* #,##0.0_);_(* \(#,##0.0\);_(* &quot;-&quot;?_);_(@_)"/>
    <numFmt numFmtId="186" formatCode="[$-409]dddd\,\ dd\ mmmm\,\ yyyy"/>
    <numFmt numFmtId="187" formatCode="_(* #,##0.0_);_(* \(#,##0.0\);_(* &quot;-&quot;_);_(@_)"/>
    <numFmt numFmtId="188" formatCode="_(* #,##0.00_);_(* \(#,##0.00\);_(* &quot;-&quot;_);_(@_)"/>
    <numFmt numFmtId="189" formatCode="0.0%"/>
    <numFmt numFmtId="190" formatCode="[$-409]hh:mm:ss\ AM/P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2]dd\ mmmm\ yyyy\ &quot;г.&quot;"/>
    <numFmt numFmtId="196" formatCode="hh:mm:ss\ &quot;ч.&quot;"/>
    <numFmt numFmtId="197" formatCode="[$-F800]dddd\,\ mmmm\ dd\,\ yyyy"/>
    <numFmt numFmtId="198" formatCode="_(* #,##0.000_);_(* \(#,##0.000\);_(* &quot;-&quot;_);_(@_)"/>
    <numFmt numFmtId="199" formatCode="_(* #,##0.0000_);_(* \(#,##0.0000\);_(* &quot;-&quot;_);_(@_)"/>
    <numFmt numFmtId="200" formatCode="[$-402]dd\ mmmm\ yyyy\ &quot;г.&quot;;@"/>
    <numFmt numFmtId="201" formatCode="[$-409]dddd\,\ mmmm\ d\,\ yyyy"/>
    <numFmt numFmtId="202" formatCode="#,##0_ ;\-#,##0\ "/>
    <numFmt numFmtId="203" formatCode="[$-F400]h:mm:ss\ AM/PM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#,##0.00\ &quot;лв.&quot;"/>
    <numFmt numFmtId="208" formatCode="#,##0.0\ &quot;лв.&quot;"/>
    <numFmt numFmtId="209" formatCode="#,##0\ &quot;лв.&quot;"/>
    <numFmt numFmtId="210" formatCode="#,##0.000\ &quot;лв.&quot;"/>
    <numFmt numFmtId="211" formatCode="#,##0.0000\ &quot;лв.&quot;"/>
    <numFmt numFmtId="212" formatCode="0.0"/>
    <numFmt numFmtId="213" formatCode="0.000"/>
    <numFmt numFmtId="214" formatCode="0.0000"/>
    <numFmt numFmtId="215" formatCode="&quot;Да&quot;;&quot;Да&quot;;&quot;Не&quot;"/>
    <numFmt numFmtId="216" formatCode="&quot;Истина&quot;;&quot; Истина &quot;;&quot; Неистина &quot;"/>
    <numFmt numFmtId="217" formatCode="&quot;Включено&quot;;&quot; Включено &quot;;&quot; Изключено &quot;"/>
    <numFmt numFmtId="218" formatCode="[$¥€-2]\ #,##0.00_);[Red]\([$¥€-2]\ #,##0.00\)"/>
  </numFmts>
  <fonts count="88"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News Gothic Cyr"/>
      <family val="2"/>
    </font>
    <font>
      <sz val="10"/>
      <name val="News Gothic Cyr"/>
      <family val="2"/>
    </font>
    <font>
      <b/>
      <sz val="10"/>
      <color indexed="8"/>
      <name val="News Gothic Cyr"/>
      <family val="2"/>
    </font>
    <font>
      <b/>
      <i/>
      <sz val="10"/>
      <name val="News Gothic Cyr"/>
      <family val="2"/>
    </font>
    <font>
      <i/>
      <sz val="10"/>
      <name val="News Gothic Cyr"/>
      <family val="2"/>
    </font>
    <font>
      <i/>
      <sz val="10"/>
      <color indexed="8"/>
      <name val="News Gothic Cyr"/>
      <family val="2"/>
    </font>
    <font>
      <b/>
      <i/>
      <sz val="10"/>
      <color indexed="8"/>
      <name val="News Gothic Cyr"/>
      <family val="2"/>
    </font>
    <font>
      <sz val="10"/>
      <color indexed="8"/>
      <name val="News Gothic Cyr"/>
      <family val="2"/>
    </font>
    <font>
      <sz val="11"/>
      <name val="News Gothic Cyr"/>
      <family val="2"/>
    </font>
    <font>
      <b/>
      <i/>
      <sz val="11"/>
      <name val="News Gothic Cyr"/>
      <family val="2"/>
    </font>
    <font>
      <b/>
      <sz val="11"/>
      <name val="News Gothic Cyr"/>
      <family val="2"/>
    </font>
    <font>
      <i/>
      <sz val="11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sz val="12"/>
      <name val="News Gothic Cyr"/>
      <family val="2"/>
    </font>
    <font>
      <sz val="14"/>
      <name val="News Gothic Cyr"/>
      <family val="2"/>
    </font>
    <font>
      <b/>
      <sz val="14"/>
      <name val="News Gothic Cyr"/>
      <family val="2"/>
    </font>
    <font>
      <sz val="13"/>
      <name val="News Gothic Cyr"/>
      <family val="2"/>
    </font>
    <font>
      <b/>
      <sz val="13"/>
      <name val="News Gothic Cyr"/>
      <family val="2"/>
    </font>
    <font>
      <b/>
      <i/>
      <sz val="9"/>
      <name val="News Gothic Cyr"/>
      <family val="2"/>
    </font>
    <font>
      <i/>
      <sz val="9"/>
      <name val="News Gothic Cyr"/>
      <family val="2"/>
    </font>
    <font>
      <sz val="9"/>
      <color indexed="8"/>
      <name val="News Gothic Cyr"/>
      <family val="2"/>
    </font>
    <font>
      <b/>
      <sz val="10.5"/>
      <name val="News Gothic Cyr"/>
      <family val="2"/>
    </font>
    <font>
      <sz val="10.5"/>
      <name val="News Gothic Cyr"/>
      <family val="2"/>
    </font>
    <font>
      <sz val="10"/>
      <color indexed="8"/>
      <name val="Times New Roman"/>
      <family val="2"/>
    </font>
    <font>
      <b/>
      <i/>
      <sz val="9"/>
      <color indexed="8"/>
      <name val="News Gothic Cyr"/>
      <family val="2"/>
    </font>
    <font>
      <b/>
      <sz val="9"/>
      <name val="News Gothic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mbria"/>
      <family val="1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News Gothic Cyr"/>
      <family val="2"/>
    </font>
    <font>
      <sz val="14"/>
      <name val="Times New Roman Cyr"/>
      <family val="1"/>
    </font>
    <font>
      <sz val="10"/>
      <name val="Times New Roman Cyr"/>
      <family val="1"/>
    </font>
    <font>
      <sz val="24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24"/>
      <color indexed="8"/>
      <name val="Times New Roman"/>
      <family val="2"/>
    </font>
    <font>
      <b/>
      <i/>
      <sz val="11"/>
      <color indexed="8"/>
      <name val="Times New Roman"/>
      <family val="1"/>
    </font>
    <font>
      <sz val="10"/>
      <color indexed="10"/>
      <name val="News Gothic Cyr"/>
      <family val="2"/>
    </font>
    <font>
      <i/>
      <sz val="10"/>
      <color indexed="10"/>
      <name val="News Gothic Cyr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 Cyr"/>
      <family val="1"/>
    </font>
    <font>
      <i/>
      <sz val="9"/>
      <color indexed="10"/>
      <name val="News Gothic Cyr"/>
      <family val="2"/>
    </font>
    <font>
      <b/>
      <sz val="9"/>
      <color indexed="10"/>
      <name val="News Gothic Cyr"/>
      <family val="2"/>
    </font>
    <font>
      <sz val="9"/>
      <color indexed="10"/>
      <name val="News Gothic Cyr"/>
      <family val="2"/>
    </font>
    <font>
      <sz val="11"/>
      <color indexed="10"/>
      <name val="News Gothic Cyr"/>
      <family val="2"/>
    </font>
    <font>
      <i/>
      <sz val="11"/>
      <color indexed="10"/>
      <name val="News Gothic Cyr"/>
      <family val="2"/>
    </font>
    <font>
      <b/>
      <i/>
      <sz val="9"/>
      <color indexed="10"/>
      <name val="News Gothic Cyr"/>
      <family val="2"/>
    </font>
    <font>
      <b/>
      <sz val="10"/>
      <color indexed="10"/>
      <name val="News Gothic Cyr"/>
      <family val="2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20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theme="11"/>
      <name val="Times New Roman"/>
      <family val="2"/>
    </font>
    <font>
      <u val="single"/>
      <sz val="11"/>
      <color theme="10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6" fillId="20" borderId="8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5" fillId="0" borderId="0" xfId="60" applyFont="1" applyFill="1" applyAlignment="1">
      <alignment vertical="center"/>
      <protection/>
    </xf>
    <xf numFmtId="0" fontId="25" fillId="0" borderId="0" xfId="60" applyFont="1" applyFill="1" applyAlignment="1">
      <alignment horizontal="left" vertical="center"/>
      <protection/>
    </xf>
    <xf numFmtId="3" fontId="26" fillId="0" borderId="0" xfId="60" applyNumberFormat="1" applyFont="1" applyFill="1" applyBorder="1" applyAlignment="1">
      <alignment horizontal="right" vertical="center"/>
      <protection/>
    </xf>
    <xf numFmtId="0" fontId="26" fillId="0" borderId="0" xfId="60" applyFont="1" applyFill="1" applyBorder="1" applyAlignment="1">
      <alignment horizontal="right" vertical="center"/>
      <protection/>
    </xf>
    <xf numFmtId="0" fontId="25" fillId="0" borderId="0" xfId="60" applyFont="1" applyAlignment="1">
      <alignment horizontal="right" vertical="center"/>
      <protection/>
    </xf>
    <xf numFmtId="0" fontId="25" fillId="0" borderId="0" xfId="60" applyFont="1" applyAlignment="1">
      <alignment vertical="center"/>
      <protection/>
    </xf>
    <xf numFmtId="177" fontId="26" fillId="0" borderId="0" xfId="60" applyNumberFormat="1" applyFont="1" applyAlignment="1">
      <alignment horizontal="center" vertical="center"/>
      <protection/>
    </xf>
    <xf numFmtId="0" fontId="26" fillId="0" borderId="0" xfId="60" applyFont="1" applyAlignment="1">
      <alignment vertical="center"/>
      <protection/>
    </xf>
    <xf numFmtId="177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0" fontId="26" fillId="0" borderId="0" xfId="64" applyFont="1" applyFill="1" applyBorder="1" applyAlignment="1">
      <alignment horizontal="center" vertical="center"/>
      <protection/>
    </xf>
    <xf numFmtId="0" fontId="26" fillId="0" borderId="0" xfId="64" applyFont="1" applyFill="1" applyAlignment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4" fillId="0" borderId="0" xfId="64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vertical="center"/>
      <protection/>
    </xf>
    <xf numFmtId="0" fontId="24" fillId="0" borderId="0" xfId="60" applyFont="1" applyFill="1" applyBorder="1" applyAlignment="1">
      <alignment horizontal="left" vertical="center"/>
      <protection/>
    </xf>
    <xf numFmtId="49" fontId="27" fillId="0" borderId="0" xfId="62" applyNumberFormat="1" applyFont="1" applyFill="1" applyBorder="1" applyAlignment="1">
      <alignment horizontal="right" vertical="center"/>
      <protection/>
    </xf>
    <xf numFmtId="0" fontId="26" fillId="0" borderId="0" xfId="64" applyFont="1" applyFill="1" applyBorder="1" applyAlignment="1" quotePrefix="1">
      <alignment horizontal="center" vertical="center"/>
      <protection/>
    </xf>
    <xf numFmtId="0" fontId="26" fillId="0" borderId="0" xfId="61" applyFont="1" applyFill="1">
      <alignment/>
      <protection/>
    </xf>
    <xf numFmtId="0" fontId="26" fillId="0" borderId="0" xfId="61" applyFont="1" applyFill="1" applyBorder="1" applyAlignment="1">
      <alignment horizontal="center"/>
      <protection/>
    </xf>
    <xf numFmtId="177" fontId="26" fillId="0" borderId="0" xfId="61" applyNumberFormat="1" applyFont="1" applyFill="1" applyBorder="1">
      <alignment/>
      <protection/>
    </xf>
    <xf numFmtId="0" fontId="24" fillId="0" borderId="0" xfId="61" applyFont="1" applyFill="1">
      <alignment/>
      <protection/>
    </xf>
    <xf numFmtId="177" fontId="24" fillId="0" borderId="0" xfId="61" applyNumberFormat="1" applyFont="1" applyFill="1" applyBorder="1">
      <alignment/>
      <protection/>
    </xf>
    <xf numFmtId="177" fontId="24" fillId="0" borderId="0" xfId="61" applyNumberFormat="1" applyFont="1" applyFill="1" applyBorder="1" applyAlignment="1">
      <alignment horizontal="center"/>
      <protection/>
    </xf>
    <xf numFmtId="0" fontId="26" fillId="0" borderId="0" xfId="61" applyFont="1" applyFill="1" applyAlignment="1">
      <alignment horizontal="center"/>
      <protection/>
    </xf>
    <xf numFmtId="0" fontId="26" fillId="0" borderId="0" xfId="0" applyFont="1" applyFill="1" applyBorder="1" applyAlignment="1">
      <alignment horizontal="center"/>
    </xf>
    <xf numFmtId="177" fontId="26" fillId="0" borderId="0" xfId="42" applyNumberFormat="1" applyFont="1" applyFill="1" applyBorder="1" applyAlignment="1">
      <alignment/>
    </xf>
    <xf numFmtId="0" fontId="26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center" wrapText="1"/>
    </xf>
    <xf numFmtId="0" fontId="20" fillId="0" borderId="0" xfId="61" applyFont="1" applyFill="1">
      <alignment/>
      <protection/>
    </xf>
    <xf numFmtId="0" fontId="30" fillId="0" borderId="0" xfId="0" applyFont="1" applyBorder="1" applyAlignment="1">
      <alignment horizontal="left" vertical="center"/>
    </xf>
    <xf numFmtId="0" fontId="31" fillId="0" borderId="0" xfId="57" applyFont="1" applyFill="1" applyBorder="1" applyAlignment="1">
      <alignment horizontal="left" vertical="center"/>
      <protection/>
    </xf>
    <xf numFmtId="0" fontId="32" fillId="0" borderId="0" xfId="60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3" fillId="0" borderId="0" xfId="60" applyFont="1" applyFill="1" applyAlignment="1">
      <alignment vertical="center"/>
      <protection/>
    </xf>
    <xf numFmtId="177" fontId="30" fillId="0" borderId="0" xfId="42" applyNumberFormat="1" applyFont="1" applyFill="1" applyAlignment="1">
      <alignment vertical="center"/>
    </xf>
    <xf numFmtId="0" fontId="33" fillId="0" borderId="0" xfId="60" applyFont="1" applyFill="1" applyBorder="1" applyAlignment="1">
      <alignment vertical="center"/>
      <protection/>
    </xf>
    <xf numFmtId="0" fontId="34" fillId="0" borderId="0" xfId="60" applyFont="1" applyFill="1" applyBorder="1" applyAlignment="1">
      <alignment horizontal="center" vertical="center"/>
      <protection/>
    </xf>
    <xf numFmtId="0" fontId="30" fillId="0" borderId="0" xfId="62" applyNumberFormat="1" applyFont="1" applyFill="1" applyBorder="1" applyAlignment="1" applyProtection="1">
      <alignment vertical="top"/>
      <protection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5" fontId="35" fillId="0" borderId="0" xfId="60" applyNumberFormat="1" applyFont="1" applyFill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left"/>
    </xf>
    <xf numFmtId="177" fontId="31" fillId="0" borderId="0" xfId="60" applyNumberFormat="1" applyFont="1" applyFill="1" applyAlignment="1">
      <alignment horizontal="right" vertical="center"/>
      <protection/>
    </xf>
    <xf numFmtId="0" fontId="33" fillId="0" borderId="0" xfId="0" applyFont="1" applyBorder="1" applyAlignment="1">
      <alignment horizontal="center"/>
    </xf>
    <xf numFmtId="180" fontId="29" fillId="0" borderId="0" xfId="42" applyNumberFormat="1" applyFont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180" fontId="29" fillId="0" borderId="10" xfId="42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177" fontId="31" fillId="0" borderId="0" xfId="42" applyNumberFormat="1" applyFont="1" applyFill="1" applyBorder="1" applyAlignment="1">
      <alignment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177" fontId="36" fillId="0" borderId="0" xfId="42" applyNumberFormat="1" applyFont="1" applyFill="1" applyBorder="1" applyAlignment="1">
      <alignment/>
    </xf>
    <xf numFmtId="177" fontId="36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0" fillId="0" borderId="0" xfId="61" applyFont="1" applyFill="1" applyBorder="1" applyAlignment="1">
      <alignment horizontal="center"/>
      <protection/>
    </xf>
    <xf numFmtId="0" fontId="33" fillId="0" borderId="0" xfId="60" applyFont="1" applyFill="1" applyBorder="1" applyAlignment="1">
      <alignment horizontal="right" vertical="center"/>
      <protection/>
    </xf>
    <xf numFmtId="0" fontId="34" fillId="0" borderId="0" xfId="60" applyFont="1" applyFill="1" applyBorder="1" applyAlignment="1">
      <alignment horizontal="right" vertical="center"/>
      <protection/>
    </xf>
    <xf numFmtId="0" fontId="30" fillId="0" borderId="0" xfId="62" applyNumberFormat="1" applyFont="1" applyFill="1" applyBorder="1" applyAlignment="1" applyProtection="1">
      <alignment horizontal="right" vertical="top"/>
      <protection/>
    </xf>
    <xf numFmtId="0" fontId="33" fillId="0" borderId="0" xfId="60" applyFont="1" applyAlignment="1">
      <alignment vertical="center"/>
      <protection/>
    </xf>
    <xf numFmtId="0" fontId="33" fillId="0" borderId="0" xfId="60" applyFont="1" applyAlignment="1">
      <alignment horizontal="left" vertical="center"/>
      <protection/>
    </xf>
    <xf numFmtId="0" fontId="33" fillId="0" borderId="0" xfId="60" applyFont="1" applyAlignment="1">
      <alignment horizontal="right" vertical="center"/>
      <protection/>
    </xf>
    <xf numFmtId="0" fontId="29" fillId="0" borderId="0" xfId="0" applyNumberFormat="1" applyFont="1" applyFill="1" applyBorder="1" applyAlignment="1">
      <alignment horizontal="right" vertical="center"/>
    </xf>
    <xf numFmtId="177" fontId="30" fillId="0" borderId="0" xfId="0" applyNumberFormat="1" applyFont="1" applyBorder="1" applyAlignment="1">
      <alignment horizontal="right"/>
    </xf>
    <xf numFmtId="0" fontId="29" fillId="0" borderId="0" xfId="60" applyFont="1" applyFill="1" applyAlignment="1">
      <alignment horizontal="left" vertical="center"/>
      <protection/>
    </xf>
    <xf numFmtId="177" fontId="30" fillId="0" borderId="0" xfId="60" applyNumberFormat="1" applyFont="1" applyFill="1" applyAlignment="1">
      <alignment horizontal="center" vertical="center"/>
      <protection/>
    </xf>
    <xf numFmtId="177" fontId="31" fillId="0" borderId="0" xfId="60" applyNumberFormat="1" applyFont="1" applyFill="1" applyAlignment="1">
      <alignment vertical="center"/>
      <protection/>
    </xf>
    <xf numFmtId="177" fontId="31" fillId="0" borderId="0" xfId="60" applyNumberFormat="1" applyFont="1" applyFill="1" applyBorder="1" applyAlignment="1">
      <alignment horizontal="right" vertical="center"/>
      <protection/>
    </xf>
    <xf numFmtId="3" fontId="30" fillId="0" borderId="0" xfId="60" applyNumberFormat="1" applyFont="1" applyFill="1" applyAlignment="1">
      <alignment horizontal="right" vertical="center"/>
      <protection/>
    </xf>
    <xf numFmtId="3" fontId="30" fillId="0" borderId="0" xfId="60" applyNumberFormat="1" applyFont="1" applyFill="1" applyBorder="1" applyAlignment="1">
      <alignment horizontal="right" vertical="center"/>
      <protection/>
    </xf>
    <xf numFmtId="177" fontId="30" fillId="0" borderId="0" xfId="42" applyNumberFormat="1" applyFont="1" applyFill="1" applyBorder="1" applyAlignment="1">
      <alignment vertical="center"/>
    </xf>
    <xf numFmtId="177" fontId="29" fillId="0" borderId="0" xfId="60" applyNumberFormat="1" applyFont="1" applyFill="1" applyBorder="1" applyAlignment="1">
      <alignment vertical="center"/>
      <protection/>
    </xf>
    <xf numFmtId="177" fontId="29" fillId="0" borderId="0" xfId="60" applyNumberFormat="1" applyFont="1" applyFill="1" applyBorder="1" applyAlignment="1">
      <alignment horizontal="right" vertical="center"/>
      <protection/>
    </xf>
    <xf numFmtId="0" fontId="29" fillId="0" borderId="0" xfId="60" applyFont="1" applyFill="1" applyAlignment="1" quotePrefix="1">
      <alignment horizontal="left" vertical="center"/>
      <protection/>
    </xf>
    <xf numFmtId="0" fontId="30" fillId="0" borderId="0" xfId="60" applyFont="1" applyFill="1" applyAlignment="1">
      <alignment horizontal="right" vertical="center"/>
      <protection/>
    </xf>
    <xf numFmtId="177" fontId="30" fillId="0" borderId="0" xfId="60" applyNumberFormat="1" applyFont="1" applyAlignment="1">
      <alignment horizontal="left" vertical="center"/>
      <protection/>
    </xf>
    <xf numFmtId="177" fontId="30" fillId="0" borderId="0" xfId="60" applyNumberFormat="1" applyFont="1" applyAlignment="1">
      <alignment horizontal="center" vertical="center"/>
      <protection/>
    </xf>
    <xf numFmtId="0" fontId="37" fillId="0" borderId="0" xfId="62" applyNumberFormat="1" applyFont="1" applyFill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9" fillId="0" borderId="0" xfId="62" applyNumberFormat="1" applyFont="1" applyFill="1" applyBorder="1" applyAlignment="1" applyProtection="1">
      <alignment vertical="center"/>
      <protection/>
    </xf>
    <xf numFmtId="0" fontId="40" fillId="0" borderId="0" xfId="62" applyNumberFormat="1" applyFont="1" applyFill="1" applyBorder="1" applyAlignment="1" applyProtection="1">
      <alignment horizontal="center" vertical="center"/>
      <protection/>
    </xf>
    <xf numFmtId="177" fontId="39" fillId="0" borderId="0" xfId="42" applyNumberFormat="1" applyFont="1" applyFill="1" applyBorder="1" applyAlignment="1" applyProtection="1">
      <alignment horizontal="right" vertical="center"/>
      <protection/>
    </xf>
    <xf numFmtId="177" fontId="37" fillId="0" borderId="0" xfId="42" applyNumberFormat="1" applyFont="1" applyFill="1" applyBorder="1" applyAlignment="1" applyProtection="1">
      <alignment horizontal="right" vertical="center"/>
      <protection/>
    </xf>
    <xf numFmtId="177" fontId="37" fillId="0" borderId="0" xfId="42" applyNumberFormat="1" applyFont="1" applyFill="1" applyAlignment="1">
      <alignment vertical="center"/>
    </xf>
    <xf numFmtId="0" fontId="37" fillId="0" borderId="0" xfId="62" applyNumberFormat="1" applyFont="1" applyFill="1" applyBorder="1" applyAlignment="1" applyProtection="1">
      <alignment vertical="top"/>
      <protection/>
    </xf>
    <xf numFmtId="0" fontId="30" fillId="0" borderId="0" xfId="64" applyFont="1" applyFill="1" applyBorder="1" applyAlignment="1" quotePrefix="1">
      <alignment horizontal="left" vertical="center"/>
      <protection/>
    </xf>
    <xf numFmtId="15" fontId="31" fillId="0" borderId="0" xfId="60" applyNumberFormat="1" applyFont="1" applyFill="1" applyBorder="1" applyAlignment="1">
      <alignment horizontal="center" vertical="center" wrapText="1"/>
      <protection/>
    </xf>
    <xf numFmtId="0" fontId="31" fillId="0" borderId="0" xfId="61" applyFont="1" applyFill="1" applyBorder="1" applyAlignment="1">
      <alignment vertical="top" wrapText="1"/>
      <protection/>
    </xf>
    <xf numFmtId="177" fontId="30" fillId="0" borderId="0" xfId="61" applyNumberFormat="1" applyFont="1" applyFill="1" applyBorder="1" applyAlignment="1">
      <alignment horizontal="right"/>
      <protection/>
    </xf>
    <xf numFmtId="177" fontId="30" fillId="0" borderId="0" xfId="61" applyNumberFormat="1" applyFont="1" applyFill="1" applyBorder="1">
      <alignment/>
      <protection/>
    </xf>
    <xf numFmtId="0" fontId="36" fillId="0" borderId="0" xfId="61" applyFont="1" applyFill="1" applyBorder="1" applyAlignment="1">
      <alignment vertical="top" wrapText="1"/>
      <protection/>
    </xf>
    <xf numFmtId="0" fontId="29" fillId="0" borderId="0" xfId="61" applyFont="1" applyFill="1" applyBorder="1" applyAlignment="1">
      <alignment horizontal="center"/>
      <protection/>
    </xf>
    <xf numFmtId="177" fontId="29" fillId="0" borderId="10" xfId="61" applyNumberFormat="1" applyFont="1" applyFill="1" applyBorder="1" applyAlignment="1">
      <alignment horizontal="right"/>
      <protection/>
    </xf>
    <xf numFmtId="177" fontId="29" fillId="0" borderId="0" xfId="61" applyNumberFormat="1" applyFont="1" applyFill="1" applyBorder="1">
      <alignment/>
      <protection/>
    </xf>
    <xf numFmtId="0" fontId="31" fillId="0" borderId="0" xfId="61" applyFont="1" applyFill="1" applyBorder="1" applyAlignment="1">
      <alignment vertical="top"/>
      <protection/>
    </xf>
    <xf numFmtId="177" fontId="29" fillId="0" borderId="0" xfId="61" applyNumberFormat="1" applyFont="1" applyFill="1" applyBorder="1" applyAlignment="1">
      <alignment horizontal="right"/>
      <protection/>
    </xf>
    <xf numFmtId="0" fontId="30" fillId="0" borderId="0" xfId="61" applyFont="1" applyFill="1" applyBorder="1">
      <alignment/>
      <protection/>
    </xf>
    <xf numFmtId="177" fontId="30" fillId="0" borderId="0" xfId="61" applyNumberFormat="1" applyFont="1" applyFill="1" applyBorder="1" applyAlignment="1">
      <alignment horizontal="center"/>
      <protection/>
    </xf>
    <xf numFmtId="177" fontId="29" fillId="0" borderId="11" xfId="61" applyNumberFormat="1" applyFont="1" applyFill="1" applyBorder="1" applyAlignment="1">
      <alignment horizontal="right"/>
      <protection/>
    </xf>
    <xf numFmtId="177" fontId="29" fillId="0" borderId="0" xfId="61" applyNumberFormat="1" applyFont="1" applyFill="1" applyBorder="1" applyAlignment="1">
      <alignment horizontal="center"/>
      <protection/>
    </xf>
    <xf numFmtId="0" fontId="30" fillId="0" borderId="0" xfId="61" applyFont="1" applyFill="1" applyBorder="1" applyAlignment="1">
      <alignment horizontal="right"/>
      <protection/>
    </xf>
    <xf numFmtId="0" fontId="29" fillId="0" borderId="0" xfId="61" applyFont="1" applyFill="1" applyBorder="1">
      <alignment/>
      <protection/>
    </xf>
    <xf numFmtId="0" fontId="33" fillId="0" borderId="0" xfId="61" applyFont="1" applyFill="1" applyBorder="1" applyAlignment="1">
      <alignment horizontal="center"/>
      <protection/>
    </xf>
    <xf numFmtId="177" fontId="29" fillId="0" borderId="12" xfId="61" applyNumberFormat="1" applyFont="1" applyFill="1" applyBorder="1" applyAlignment="1">
      <alignment horizontal="right"/>
      <protection/>
    </xf>
    <xf numFmtId="0" fontId="30" fillId="0" borderId="0" xfId="0" applyFont="1" applyBorder="1" applyAlignment="1">
      <alignment horizontal="center" wrapText="1"/>
    </xf>
    <xf numFmtId="177" fontId="30" fillId="0" borderId="0" xfId="42" applyNumberFormat="1" applyFont="1" applyFill="1" applyBorder="1" applyAlignment="1">
      <alignment/>
    </xf>
    <xf numFmtId="0" fontId="37" fillId="0" borderId="11" xfId="60" applyFont="1" applyFill="1" applyBorder="1" applyAlignment="1">
      <alignment horizontal="center" vertical="center"/>
      <protection/>
    </xf>
    <xf numFmtId="177" fontId="37" fillId="0" borderId="11" xfId="60" applyNumberFormat="1" applyFont="1" applyFill="1" applyBorder="1" applyAlignment="1">
      <alignment horizontal="center" vertical="center"/>
      <protection/>
    </xf>
    <xf numFmtId="0" fontId="37" fillId="0" borderId="0" xfId="60" applyFont="1" applyFill="1" applyAlignment="1">
      <alignment horizontal="center" vertical="center"/>
      <protection/>
    </xf>
    <xf numFmtId="177" fontId="37" fillId="0" borderId="0" xfId="60" applyNumberFormat="1" applyFont="1" applyFill="1" applyAlignment="1">
      <alignment horizontal="center" vertical="center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39" fillId="0" borderId="0" xfId="60" applyFont="1" applyFill="1" applyAlignment="1">
      <alignment horizontal="center" vertical="center"/>
      <protection/>
    </xf>
    <xf numFmtId="0" fontId="39" fillId="0" borderId="0" xfId="60" applyFont="1" applyFill="1" applyBorder="1" applyAlignment="1">
      <alignment horizontal="center" vertical="center"/>
      <protection/>
    </xf>
    <xf numFmtId="0" fontId="37" fillId="0" borderId="0" xfId="60" applyFont="1" applyFill="1" applyAlignment="1">
      <alignment vertical="center"/>
      <protection/>
    </xf>
    <xf numFmtId="177" fontId="39" fillId="0" borderId="0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Border="1" applyAlignment="1">
      <alignment horizontal="right" vertical="center"/>
    </xf>
    <xf numFmtId="177" fontId="41" fillId="0" borderId="0" xfId="60" applyNumberFormat="1" applyFont="1" applyFill="1" applyAlignment="1">
      <alignment horizontal="right" vertical="center"/>
      <protection/>
    </xf>
    <xf numFmtId="177" fontId="37" fillId="0" borderId="0" xfId="60" applyNumberFormat="1" applyFont="1" applyFill="1" applyAlignment="1">
      <alignment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177" fontId="37" fillId="0" borderId="0" xfId="42" applyNumberFormat="1" applyFont="1" applyFill="1" applyBorder="1" applyAlignment="1">
      <alignment vertical="center"/>
    </xf>
    <xf numFmtId="180" fontId="37" fillId="0" borderId="0" xfId="42" applyNumberFormat="1" applyFont="1" applyFill="1" applyBorder="1" applyAlignment="1">
      <alignment horizontal="right" vertical="center"/>
    </xf>
    <xf numFmtId="177" fontId="39" fillId="0" borderId="0" xfId="42" applyNumberFormat="1" applyFont="1" applyFill="1" applyBorder="1" applyAlignment="1">
      <alignment vertical="center"/>
    </xf>
    <xf numFmtId="180" fontId="39" fillId="0" borderId="0" xfId="42" applyNumberFormat="1" applyFont="1" applyFill="1" applyBorder="1" applyAlignment="1">
      <alignment vertical="center"/>
    </xf>
    <xf numFmtId="177" fontId="39" fillId="0" borderId="0" xfId="60" applyNumberFormat="1" applyFont="1" applyFill="1" applyAlignment="1">
      <alignment vertical="center"/>
      <protection/>
    </xf>
    <xf numFmtId="177" fontId="39" fillId="0" borderId="0" xfId="60" applyNumberFormat="1" applyFont="1" applyFill="1" applyBorder="1" applyAlignment="1">
      <alignment vertical="center"/>
      <protection/>
    </xf>
    <xf numFmtId="177" fontId="37" fillId="0" borderId="0" xfId="60" applyNumberFormat="1" applyFont="1" applyFill="1" applyBorder="1" applyAlignment="1">
      <alignment vertical="center"/>
      <protection/>
    </xf>
    <xf numFmtId="3" fontId="39" fillId="0" borderId="0" xfId="60" applyNumberFormat="1" applyFont="1" applyFill="1" applyBorder="1" applyAlignment="1">
      <alignment horizontal="right" vertical="center"/>
      <protection/>
    </xf>
    <xf numFmtId="177" fontId="39" fillId="0" borderId="0" xfId="42" applyNumberFormat="1" applyFont="1" applyFill="1" applyBorder="1" applyAlignment="1">
      <alignment horizontal="right" vertical="center"/>
    </xf>
    <xf numFmtId="177" fontId="39" fillId="0" borderId="0" xfId="60" applyNumberFormat="1" applyFont="1" applyFill="1" applyBorder="1" applyAlignment="1">
      <alignment horizontal="right" vertical="center"/>
      <protection/>
    </xf>
    <xf numFmtId="0" fontId="43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60" applyFont="1" applyAlignment="1">
      <alignment vertical="center"/>
      <protection/>
    </xf>
    <xf numFmtId="0" fontId="45" fillId="0" borderId="0" xfId="0" applyFont="1" applyFill="1" applyAlignment="1">
      <alignment/>
    </xf>
    <xf numFmtId="0" fontId="45" fillId="0" borderId="0" xfId="60" applyFont="1" applyAlignment="1">
      <alignment vertical="center"/>
      <protection/>
    </xf>
    <xf numFmtId="0" fontId="46" fillId="0" borderId="0" xfId="0" applyFont="1" applyAlignment="1">
      <alignment/>
    </xf>
    <xf numFmtId="0" fontId="30" fillId="0" borderId="0" xfId="0" applyFont="1" applyFill="1" applyAlignment="1">
      <alignment/>
    </xf>
    <xf numFmtId="0" fontId="47" fillId="0" borderId="0" xfId="0" applyFont="1" applyAlignment="1">
      <alignment/>
    </xf>
    <xf numFmtId="9" fontId="0" fillId="0" borderId="0" xfId="67" applyFont="1" applyAlignment="1">
      <alignment/>
    </xf>
    <xf numFmtId="1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36" fillId="0" borderId="0" xfId="59" applyFont="1" applyFill="1" applyAlignment="1">
      <alignment wrapText="1"/>
      <protection/>
    </xf>
    <xf numFmtId="0" fontId="31" fillId="0" borderId="0" xfId="59" applyFont="1" applyFill="1" applyAlignment="1">
      <alignment wrapText="1"/>
      <protection/>
    </xf>
    <xf numFmtId="177" fontId="36" fillId="0" borderId="11" xfId="42" applyNumberFormat="1" applyFont="1" applyFill="1" applyBorder="1" applyAlignment="1">
      <alignment/>
    </xf>
    <xf numFmtId="0" fontId="31" fillId="0" borderId="0" xfId="60" applyNumberFormat="1" applyFont="1" applyFill="1" applyAlignment="1">
      <alignment horizontal="right" vertical="center"/>
      <protection/>
    </xf>
    <xf numFmtId="0" fontId="41" fillId="0" borderId="0" xfId="60" applyNumberFormat="1" applyFont="1" applyFill="1" applyBorder="1" applyAlignment="1">
      <alignment horizontal="right" vertical="center"/>
      <protection/>
    </xf>
    <xf numFmtId="177" fontId="31" fillId="0" borderId="10" xfId="42" applyNumberFormat="1" applyFont="1" applyFill="1" applyBorder="1" applyAlignment="1">
      <alignment/>
    </xf>
    <xf numFmtId="177" fontId="31" fillId="0" borderId="13" xfId="0" applyNumberFormat="1" applyFont="1" applyFill="1" applyBorder="1" applyAlignment="1">
      <alignment horizontal="right"/>
    </xf>
    <xf numFmtId="177" fontId="31" fillId="0" borderId="11" xfId="42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wrapText="1"/>
      <protection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177" fontId="50" fillId="0" borderId="0" xfId="0" applyNumberFormat="1" applyFont="1" applyFill="1" applyBorder="1" applyAlignment="1">
      <alignment horizontal="center"/>
    </xf>
    <xf numFmtId="0" fontId="30" fillId="0" borderId="0" xfId="62" applyNumberFormat="1" applyFont="1" applyFill="1" applyBorder="1" applyAlignment="1" applyProtection="1">
      <alignment vertical="center"/>
      <protection/>
    </xf>
    <xf numFmtId="0" fontId="33" fillId="0" borderId="0" xfId="62" applyNumberFormat="1" applyFont="1" applyFill="1" applyBorder="1" applyAlignment="1" applyProtection="1">
      <alignment vertical="center"/>
      <protection/>
    </xf>
    <xf numFmtId="0" fontId="33" fillId="0" borderId="0" xfId="62" applyNumberFormat="1" applyFont="1" applyFill="1" applyBorder="1" applyAlignment="1" applyProtection="1">
      <alignment horizontal="center" vertical="center"/>
      <protection/>
    </xf>
    <xf numFmtId="3" fontId="33" fillId="0" borderId="0" xfId="62" applyNumberFormat="1" applyFont="1" applyFill="1" applyBorder="1" applyAlignment="1" applyProtection="1">
      <alignment horizontal="center" vertical="center"/>
      <protection/>
    </xf>
    <xf numFmtId="0" fontId="51" fillId="0" borderId="0" xfId="62" applyNumberFormat="1" applyFont="1" applyFill="1" applyBorder="1" applyAlignment="1" applyProtection="1">
      <alignment horizontal="right" vertical="top" wrapText="1"/>
      <protection/>
    </xf>
    <xf numFmtId="0" fontId="29" fillId="0" borderId="0" xfId="0" applyFont="1" applyBorder="1" applyAlignment="1">
      <alignment horizontal="center" vertical="top"/>
    </xf>
    <xf numFmtId="180" fontId="29" fillId="0" borderId="0" xfId="42" applyNumberFormat="1" applyFont="1" applyFill="1" applyBorder="1" applyAlignment="1">
      <alignment horizontal="right" vertical="top"/>
    </xf>
    <xf numFmtId="180" fontId="29" fillId="0" borderId="0" xfId="0" applyNumberFormat="1" applyFont="1" applyFill="1" applyBorder="1" applyAlignment="1">
      <alignment horizontal="right" vertical="top"/>
    </xf>
    <xf numFmtId="0" fontId="51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60" applyFont="1" applyFill="1" applyAlignment="1">
      <alignment horizontal="center" vertical="center"/>
      <protection/>
    </xf>
    <xf numFmtId="177" fontId="30" fillId="0" borderId="0" xfId="60" applyNumberFormat="1" applyFont="1" applyFill="1" applyAlignment="1">
      <alignment vertical="center"/>
      <protection/>
    </xf>
    <xf numFmtId="180" fontId="30" fillId="0" borderId="0" xfId="42" applyNumberFormat="1" applyFont="1" applyFill="1" applyAlignment="1">
      <alignment horizontal="right" vertical="center"/>
    </xf>
    <xf numFmtId="177" fontId="29" fillId="0" borderId="0" xfId="42" applyNumberFormat="1" applyFont="1" applyFill="1" applyBorder="1" applyAlignment="1">
      <alignment vertical="center"/>
    </xf>
    <xf numFmtId="177" fontId="29" fillId="0" borderId="14" xfId="60" applyNumberFormat="1" applyFont="1" applyFill="1" applyBorder="1" applyAlignment="1">
      <alignment vertical="center"/>
      <protection/>
    </xf>
    <xf numFmtId="177" fontId="29" fillId="0" borderId="0" xfId="60" applyNumberFormat="1" applyFont="1" applyFill="1" applyAlignment="1">
      <alignment vertical="center"/>
      <protection/>
    </xf>
    <xf numFmtId="177" fontId="30" fillId="0" borderId="0" xfId="60" applyNumberFormat="1" applyFont="1" applyFill="1" applyBorder="1" applyAlignment="1">
      <alignment vertical="center"/>
      <protection/>
    </xf>
    <xf numFmtId="177" fontId="29" fillId="0" borderId="10" xfId="60" applyNumberFormat="1" applyFont="1" applyFill="1" applyBorder="1" applyAlignment="1">
      <alignment vertical="center"/>
      <protection/>
    </xf>
    <xf numFmtId="177" fontId="30" fillId="0" borderId="0" xfId="42" applyNumberFormat="1" applyFont="1" applyFill="1" applyAlignment="1">
      <alignment vertical="top"/>
    </xf>
    <xf numFmtId="177" fontId="29" fillId="0" borderId="12" xfId="60" applyNumberFormat="1" applyFont="1" applyFill="1" applyBorder="1" applyAlignment="1">
      <alignment vertical="center"/>
      <protection/>
    </xf>
    <xf numFmtId="0" fontId="21" fillId="0" borderId="0" xfId="60" applyFont="1" applyFill="1" applyAlignment="1">
      <alignment horizontal="right" vertical="center"/>
      <protection/>
    </xf>
    <xf numFmtId="177" fontId="21" fillId="0" borderId="0" xfId="60" applyNumberFormat="1" applyFont="1" applyAlignment="1">
      <alignment horizontal="center" vertical="center"/>
      <protection/>
    </xf>
    <xf numFmtId="0" fontId="53" fillId="0" borderId="0" xfId="0" applyFont="1" applyFill="1" applyAlignment="1">
      <alignment horizontal="right"/>
    </xf>
    <xf numFmtId="177" fontId="53" fillId="0" borderId="0" xfId="0" applyNumberFormat="1" applyFont="1" applyAlignment="1">
      <alignment/>
    </xf>
    <xf numFmtId="177" fontId="30" fillId="0" borderId="0" xfId="42" applyNumberFormat="1" applyFont="1" applyFill="1" applyBorder="1" applyAlignment="1" applyProtection="1">
      <alignment horizontal="right" vertical="center"/>
      <protection/>
    </xf>
    <xf numFmtId="177" fontId="29" fillId="0" borderId="0" xfId="42" applyNumberFormat="1" applyFont="1" applyFill="1" applyBorder="1" applyAlignment="1" applyProtection="1">
      <alignment horizontal="right" vertical="center"/>
      <protection/>
    </xf>
    <xf numFmtId="177" fontId="33" fillId="0" borderId="0" xfId="42" applyNumberFormat="1" applyFont="1" applyFill="1" applyBorder="1" applyAlignment="1" applyProtection="1">
      <alignment horizontal="right" vertical="center"/>
      <protection/>
    </xf>
    <xf numFmtId="177" fontId="29" fillId="0" borderId="11" xfId="42" applyNumberFormat="1" applyFont="1" applyFill="1" applyBorder="1" applyAlignment="1" applyProtection="1">
      <alignment horizontal="right" vertical="center"/>
      <protection/>
    </xf>
    <xf numFmtId="177" fontId="30" fillId="0" borderId="11" xfId="42" applyNumberFormat="1" applyFont="1" applyFill="1" applyBorder="1" applyAlignment="1" applyProtection="1">
      <alignment horizontal="right" vertical="center"/>
      <protection/>
    </xf>
    <xf numFmtId="0" fontId="36" fillId="0" borderId="0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 wrapText="1"/>
    </xf>
    <xf numFmtId="0" fontId="30" fillId="0" borderId="0" xfId="60" applyFont="1" applyFill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0" fontId="30" fillId="0" borderId="0" xfId="60" applyFont="1" applyFill="1" applyAlignment="1">
      <alignment horizontal="left" vertical="center" wrapText="1"/>
      <protection/>
    </xf>
    <xf numFmtId="0" fontId="30" fillId="0" borderId="0" xfId="60" applyFont="1" applyFill="1" applyAlignment="1">
      <alignment horizontal="left" vertical="center"/>
      <protection/>
    </xf>
    <xf numFmtId="3" fontId="49" fillId="0" borderId="0" xfId="61" applyNumberFormat="1" applyFont="1" applyFill="1" applyBorder="1" applyAlignment="1">
      <alignment horizontal="center"/>
      <protection/>
    </xf>
    <xf numFmtId="0" fontId="29" fillId="0" borderId="0" xfId="62" applyNumberFormat="1" applyFont="1" applyFill="1" applyBorder="1" applyAlignment="1" applyProtection="1">
      <alignment vertical="center"/>
      <protection/>
    </xf>
    <xf numFmtId="0" fontId="32" fillId="0" borderId="0" xfId="62" applyNumberFormat="1" applyFont="1" applyFill="1" applyBorder="1" applyAlignment="1" applyProtection="1">
      <alignment vertical="center"/>
      <protection/>
    </xf>
    <xf numFmtId="0" fontId="48" fillId="0" borderId="0" xfId="62" applyNumberFormat="1" applyFont="1" applyFill="1" applyBorder="1" applyAlignment="1" applyProtection="1">
      <alignment horizontal="right" vertical="top"/>
      <protection/>
    </xf>
    <xf numFmtId="0" fontId="38" fillId="0" borderId="11" xfId="60" applyFont="1" applyFill="1" applyBorder="1" applyAlignment="1">
      <alignment horizontal="center" vertical="center"/>
      <protection/>
    </xf>
    <xf numFmtId="0" fontId="39" fillId="0" borderId="11" xfId="60" applyFont="1" applyFill="1" applyBorder="1" applyAlignment="1">
      <alignment horizontal="left" vertical="center"/>
      <protection/>
    </xf>
    <xf numFmtId="0" fontId="41" fillId="0" borderId="0" xfId="57" applyFont="1" applyFill="1" applyBorder="1" applyAlignment="1">
      <alignment horizontal="left" vertical="center"/>
      <protection/>
    </xf>
    <xf numFmtId="0" fontId="38" fillId="0" borderId="0" xfId="60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left" vertical="center"/>
    </xf>
    <xf numFmtId="0" fontId="32" fillId="0" borderId="0" xfId="62" applyNumberFormat="1" applyFont="1" applyFill="1" applyBorder="1" applyAlignment="1" applyProtection="1">
      <alignment horizontal="center" wrapText="1"/>
      <protection/>
    </xf>
    <xf numFmtId="0" fontId="37" fillId="0" borderId="0" xfId="62" applyNumberFormat="1" applyFont="1" applyFill="1" applyBorder="1" applyAlignment="1" applyProtection="1">
      <alignment vertical="top"/>
      <protection locked="0"/>
    </xf>
    <xf numFmtId="0" fontId="37" fillId="0" borderId="0" xfId="62" applyNumberFormat="1" applyFont="1" applyFill="1" applyBorder="1" applyAlignment="1" applyProtection="1">
      <alignment vertical="center"/>
      <protection/>
    </xf>
    <xf numFmtId="0" fontId="37" fillId="0" borderId="0" xfId="62" applyNumberFormat="1" applyFont="1" applyFill="1" applyBorder="1" applyAlignment="1" applyProtection="1">
      <alignment horizontal="center" vertical="center"/>
      <protection/>
    </xf>
    <xf numFmtId="177" fontId="37" fillId="0" borderId="0" xfId="62" applyNumberFormat="1" applyFont="1" applyFill="1" applyBorder="1" applyAlignment="1" applyProtection="1">
      <alignment vertical="top"/>
      <protection/>
    </xf>
    <xf numFmtId="177" fontId="30" fillId="0" borderId="0" xfId="42" applyNumberFormat="1" applyFont="1" applyFill="1" applyAlignment="1">
      <alignment horizontal="center" vertical="center"/>
    </xf>
    <xf numFmtId="0" fontId="30" fillId="0" borderId="0" xfId="62" applyNumberFormat="1" applyFont="1" applyFill="1" applyBorder="1" applyAlignment="1" applyProtection="1">
      <alignment horizontal="center" vertical="top"/>
      <protection/>
    </xf>
    <xf numFmtId="0" fontId="30" fillId="0" borderId="0" xfId="62" applyNumberFormat="1" applyFont="1" applyFill="1" applyBorder="1" applyAlignment="1" applyProtection="1">
      <alignment horizontal="center" vertical="center"/>
      <protection/>
    </xf>
    <xf numFmtId="177" fontId="29" fillId="0" borderId="12" xfId="42" applyNumberFormat="1" applyFont="1" applyFill="1" applyBorder="1" applyAlignment="1" applyProtection="1">
      <alignment horizontal="right" vertical="center"/>
      <protection/>
    </xf>
    <xf numFmtId="177" fontId="30" fillId="0" borderId="0" xfId="42" applyNumberFormat="1" applyFont="1" applyFill="1" applyAlignment="1">
      <alignment horizontal="right" vertical="center"/>
    </xf>
    <xf numFmtId="180" fontId="30" fillId="0" borderId="0" xfId="42" applyNumberFormat="1" applyFont="1" applyFill="1" applyBorder="1" applyAlignment="1">
      <alignment vertical="center"/>
    </xf>
    <xf numFmtId="177" fontId="29" fillId="0" borderId="10" xfId="42" applyNumberFormat="1" applyFont="1" applyFill="1" applyBorder="1" applyAlignment="1">
      <alignment vertical="center"/>
    </xf>
    <xf numFmtId="177" fontId="30" fillId="0" borderId="0" xfId="60" applyNumberFormat="1" applyFont="1" applyFill="1" applyAlignment="1">
      <alignment horizontal="right" vertical="center"/>
      <protection/>
    </xf>
    <xf numFmtId="177" fontId="29" fillId="0" borderId="12" xfId="60" applyNumberFormat="1" applyFont="1" applyFill="1" applyBorder="1" applyAlignment="1">
      <alignment horizontal="right" vertical="center"/>
      <protection/>
    </xf>
    <xf numFmtId="177" fontId="29" fillId="0" borderId="0" xfId="60" applyNumberFormat="1" applyFont="1" applyFill="1" applyAlignment="1">
      <alignment horizontal="right" vertical="center"/>
      <protection/>
    </xf>
    <xf numFmtId="177" fontId="30" fillId="0" borderId="0" xfId="60" applyNumberFormat="1" applyFont="1" applyFill="1" applyAlignment="1">
      <alignment horizontal="right" vertical="top"/>
      <protection/>
    </xf>
    <xf numFmtId="177" fontId="30" fillId="0" borderId="0" xfId="42" applyNumberFormat="1" applyFont="1" applyFill="1" applyAlignment="1">
      <alignment horizontal="right" vertical="top"/>
    </xf>
    <xf numFmtId="177" fontId="29" fillId="0" borderId="10" xfId="60" applyNumberFormat="1" applyFont="1" applyFill="1" applyBorder="1" applyAlignment="1">
      <alignment horizontal="right" vertical="center"/>
      <protection/>
    </xf>
    <xf numFmtId="177" fontId="31" fillId="0" borderId="10" xfId="42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177" fontId="18" fillId="0" borderId="0" xfId="67" applyNumberFormat="1" applyFont="1" applyAlignment="1">
      <alignment/>
    </xf>
    <xf numFmtId="189" fontId="0" fillId="0" borderId="0" xfId="67" applyNumberFormat="1" applyFont="1" applyAlignment="1">
      <alignment/>
    </xf>
    <xf numFmtId="0" fontId="56" fillId="0" borderId="0" xfId="0" applyFont="1" applyAlignment="1">
      <alignment/>
    </xf>
    <xf numFmtId="0" fontId="56" fillId="0" borderId="11" xfId="0" applyFont="1" applyBorder="1" applyAlignment="1">
      <alignment/>
    </xf>
    <xf numFmtId="0" fontId="0" fillId="0" borderId="11" xfId="0" applyBorder="1" applyAlignment="1">
      <alignment/>
    </xf>
    <xf numFmtId="0" fontId="56" fillId="0" borderId="0" xfId="0" applyFont="1" applyFill="1" applyBorder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56" fillId="0" borderId="0" xfId="42" applyFont="1" applyAlignment="1">
      <alignment/>
    </xf>
    <xf numFmtId="181" fontId="18" fillId="0" borderId="0" xfId="0" applyNumberFormat="1" applyFont="1" applyAlignment="1">
      <alignment/>
    </xf>
    <xf numFmtId="181" fontId="56" fillId="0" borderId="0" xfId="0" applyNumberFormat="1" applyFont="1" applyAlignment="1">
      <alignment/>
    </xf>
    <xf numFmtId="181" fontId="0" fillId="4" borderId="0" xfId="0" applyNumberFormat="1" applyFill="1" applyAlignment="1">
      <alignment/>
    </xf>
    <xf numFmtId="181" fontId="0" fillId="24" borderId="0" xfId="0" applyNumberFormat="1" applyFill="1" applyAlignment="1">
      <alignment/>
    </xf>
    <xf numFmtId="179" fontId="0" fillId="0" borderId="0" xfId="42" applyFont="1" applyAlignment="1">
      <alignment/>
    </xf>
    <xf numFmtId="39" fontId="13" fillId="4" borderId="0" xfId="0" applyNumberFormat="1" applyFont="1" applyFill="1" applyBorder="1" applyAlignment="1">
      <alignment/>
    </xf>
    <xf numFmtId="39" fontId="57" fillId="24" borderId="0" xfId="0" applyNumberFormat="1" applyFont="1" applyFill="1" applyAlignment="1">
      <alignment/>
    </xf>
    <xf numFmtId="39" fontId="0" fillId="0" borderId="0" xfId="0" applyNumberFormat="1" applyAlignment="1">
      <alignment/>
    </xf>
    <xf numFmtId="3" fontId="0" fillId="0" borderId="0" xfId="0" applyNumberFormat="1" applyAlignment="1">
      <alignment/>
    </xf>
    <xf numFmtId="39" fontId="13" fillId="4" borderId="0" xfId="0" applyNumberFormat="1" applyFont="1" applyFill="1" applyAlignment="1">
      <alignment/>
    </xf>
    <xf numFmtId="179" fontId="56" fillId="0" borderId="0" xfId="0" applyNumberFormat="1" applyFont="1" applyAlignment="1">
      <alignment/>
    </xf>
    <xf numFmtId="39" fontId="0" fillId="4" borderId="0" xfId="0" applyNumberFormat="1" applyFill="1" applyAlignment="1">
      <alignment/>
    </xf>
    <xf numFmtId="179" fontId="0" fillId="0" borderId="0" xfId="42" applyFont="1" applyFill="1" applyAlignment="1">
      <alignment/>
    </xf>
    <xf numFmtId="179" fontId="56" fillId="0" borderId="0" xfId="0" applyNumberFormat="1" applyFont="1" applyAlignment="1">
      <alignment/>
    </xf>
    <xf numFmtId="0" fontId="56" fillId="0" borderId="0" xfId="0" applyFont="1" applyFill="1" applyBorder="1" applyAlignment="1">
      <alignment/>
    </xf>
    <xf numFmtId="181" fontId="0" fillId="0" borderId="0" xfId="0" applyNumberFormat="1" applyFill="1" applyAlignment="1">
      <alignment/>
    </xf>
    <xf numFmtId="182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8" fillId="0" borderId="0" xfId="0" applyNumberFormat="1" applyFont="1" applyAlignment="1">
      <alignment/>
    </xf>
    <xf numFmtId="0" fontId="56" fillId="0" borderId="0" xfId="0" applyFont="1" applyAlignment="1">
      <alignment/>
    </xf>
    <xf numFmtId="179" fontId="56" fillId="4" borderId="0" xfId="42" applyFont="1" applyFill="1" applyAlignment="1">
      <alignment/>
    </xf>
    <xf numFmtId="39" fontId="0" fillId="24" borderId="0" xfId="0" applyNumberFormat="1" applyFill="1" applyAlignment="1">
      <alignment/>
    </xf>
    <xf numFmtId="4" fontId="0" fillId="0" borderId="0" xfId="0" applyNumberFormat="1" applyAlignment="1">
      <alignment/>
    </xf>
    <xf numFmtId="39" fontId="5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0" fillId="22" borderId="0" xfId="0" applyFill="1" applyAlignment="1">
      <alignment/>
    </xf>
    <xf numFmtId="179" fontId="0" fillId="22" borderId="0" xfId="42" applyFont="1" applyFill="1" applyAlignment="1">
      <alignment/>
    </xf>
    <xf numFmtId="179" fontId="56" fillId="0" borderId="0" xfId="42" applyFont="1" applyFill="1" applyAlignment="1">
      <alignment/>
    </xf>
    <xf numFmtId="39" fontId="56" fillId="0" borderId="0" xfId="0" applyNumberFormat="1" applyFont="1" applyAlignment="1">
      <alignment/>
    </xf>
    <xf numFmtId="181" fontId="59" fillId="0" borderId="0" xfId="0" applyNumberFormat="1" applyFont="1" applyAlignment="1">
      <alignment/>
    </xf>
    <xf numFmtId="179" fontId="0" fillId="4" borderId="0" xfId="42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horizontal="right"/>
    </xf>
    <xf numFmtId="181" fontId="0" fillId="22" borderId="0" xfId="0" applyNumberFormat="1" applyFill="1" applyAlignment="1">
      <alignment/>
    </xf>
    <xf numFmtId="4" fontId="0" fillId="22" borderId="0" xfId="0" applyNumberFormat="1" applyFill="1" applyAlignment="1">
      <alignment/>
    </xf>
    <xf numFmtId="179" fontId="56" fillId="24" borderId="0" xfId="42" applyFont="1" applyFill="1" applyAlignment="1">
      <alignment/>
    </xf>
    <xf numFmtId="181" fontId="56" fillId="24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24" borderId="0" xfId="0" applyFill="1" applyAlignment="1">
      <alignment/>
    </xf>
    <xf numFmtId="181" fontId="56" fillId="0" borderId="0" xfId="0" applyNumberFormat="1" applyFont="1" applyAlignment="1">
      <alignment/>
    </xf>
    <xf numFmtId="0" fontId="0" fillId="4" borderId="0" xfId="0" applyFill="1" applyAlignment="1">
      <alignment/>
    </xf>
    <xf numFmtId="179" fontId="0" fillId="4" borderId="0" xfId="0" applyNumberFormat="1" applyFill="1" applyAlignment="1">
      <alignment/>
    </xf>
    <xf numFmtId="40" fontId="56" fillId="0" borderId="0" xfId="0" applyNumberFormat="1" applyFont="1" applyAlignment="1">
      <alignment/>
    </xf>
    <xf numFmtId="181" fontId="56" fillId="0" borderId="0" xfId="0" applyNumberFormat="1" applyFont="1" applyBorder="1" applyAlignment="1">
      <alignment/>
    </xf>
    <xf numFmtId="181" fontId="13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56" fillId="0" borderId="0" xfId="0" applyNumberFormat="1" applyFont="1" applyAlignment="1">
      <alignment/>
    </xf>
    <xf numFmtId="179" fontId="56" fillId="4" borderId="0" xfId="0" applyNumberFormat="1" applyFont="1" applyFill="1" applyAlignment="1">
      <alignment/>
    </xf>
    <xf numFmtId="0" fontId="0" fillId="0" borderId="0" xfId="0" applyAlignment="1">
      <alignment horizontal="left"/>
    </xf>
    <xf numFmtId="181" fontId="0" fillId="0" borderId="11" xfId="0" applyNumberFormat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179" fontId="56" fillId="0" borderId="0" xfId="42" applyFont="1" applyAlignment="1">
      <alignment/>
    </xf>
    <xf numFmtId="181" fontId="56" fillId="0" borderId="0" xfId="0" applyNumberFormat="1" applyFont="1" applyFill="1" applyAlignment="1">
      <alignment/>
    </xf>
    <xf numFmtId="0" fontId="1" fillId="25" borderId="0" xfId="0" applyFont="1" applyFill="1" applyAlignment="1">
      <alignment/>
    </xf>
    <xf numFmtId="179" fontId="56" fillId="22" borderId="0" xfId="42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79" fontId="61" fillId="0" borderId="0" xfId="42" applyFont="1" applyAlignment="1">
      <alignment/>
    </xf>
    <xf numFmtId="179" fontId="13" fillId="0" borderId="0" xfId="42" applyFont="1" applyAlignment="1">
      <alignment/>
    </xf>
    <xf numFmtId="179" fontId="13" fillId="24" borderId="0" xfId="42" applyFont="1" applyFill="1" applyAlignment="1">
      <alignment/>
    </xf>
    <xf numFmtId="179" fontId="60" fillId="0" borderId="0" xfId="0" applyNumberFormat="1" applyFont="1" applyAlignment="1">
      <alignment/>
    </xf>
    <xf numFmtId="0" fontId="56" fillId="24" borderId="0" xfId="0" applyFont="1" applyFill="1" applyAlignment="1">
      <alignment/>
    </xf>
    <xf numFmtId="179" fontId="56" fillId="24" borderId="0" xfId="0" applyNumberFormat="1" applyFont="1" applyFill="1" applyAlignment="1">
      <alignment/>
    </xf>
    <xf numFmtId="182" fontId="0" fillId="0" borderId="0" xfId="0" applyNumberFormat="1" applyAlignment="1">
      <alignment/>
    </xf>
    <xf numFmtId="3" fontId="0" fillId="22" borderId="0" xfId="0" applyNumberFormat="1" applyFill="1" applyAlignment="1">
      <alignment/>
    </xf>
    <xf numFmtId="179" fontId="0" fillId="22" borderId="0" xfId="0" applyNumberFormat="1" applyFill="1" applyAlignment="1">
      <alignment/>
    </xf>
    <xf numFmtId="179" fontId="13" fillId="0" borderId="0" xfId="0" applyNumberFormat="1" applyFont="1" applyAlignment="1">
      <alignment/>
    </xf>
    <xf numFmtId="179" fontId="19" fillId="0" borderId="0" xfId="42" applyFont="1" applyFill="1" applyAlignment="1">
      <alignment/>
    </xf>
    <xf numFmtId="0" fontId="31" fillId="0" borderId="0" xfId="61" applyNumberFormat="1" applyFont="1" applyFill="1" applyBorder="1" applyAlignment="1">
      <alignment vertical="top"/>
      <protection/>
    </xf>
    <xf numFmtId="2" fontId="0" fillId="24" borderId="0" xfId="0" applyNumberFormat="1" applyFill="1" applyAlignment="1">
      <alignment horizontal="right"/>
    </xf>
    <xf numFmtId="39" fontId="0" fillId="0" borderId="0" xfId="0" applyNumberFormat="1" applyFill="1" applyAlignment="1">
      <alignment horizontal="right"/>
    </xf>
    <xf numFmtId="177" fontId="55" fillId="0" borderId="0" xfId="0" applyNumberFormat="1" applyFont="1" applyFill="1" applyBorder="1" applyAlignment="1">
      <alignment horizontal="right" vertical="top"/>
    </xf>
    <xf numFmtId="14" fontId="55" fillId="0" borderId="0" xfId="64" applyNumberFormat="1" applyFont="1" applyAlignment="1">
      <alignment horizontal="right"/>
      <protection/>
    </xf>
    <xf numFmtId="0" fontId="21" fillId="0" borderId="0" xfId="63" applyFont="1">
      <alignment/>
      <protection/>
    </xf>
    <xf numFmtId="0" fontId="19" fillId="0" borderId="0" xfId="0" applyFont="1" applyAlignment="1">
      <alignment/>
    </xf>
    <xf numFmtId="3" fontId="70" fillId="0" borderId="0" xfId="60" applyNumberFormat="1" applyFont="1" applyFill="1" applyAlignment="1">
      <alignment horizontal="right" vertical="center"/>
      <protection/>
    </xf>
    <xf numFmtId="0" fontId="71" fillId="0" borderId="0" xfId="61" applyFont="1" applyFill="1" applyBorder="1">
      <alignment/>
      <protection/>
    </xf>
    <xf numFmtId="0" fontId="70" fillId="0" borderId="0" xfId="61" applyFont="1" applyFill="1" applyBorder="1" applyAlignment="1">
      <alignment horizontal="center"/>
      <protection/>
    </xf>
    <xf numFmtId="177" fontId="53" fillId="0" borderId="0" xfId="0" applyNumberFormat="1" applyFont="1" applyFill="1" applyAlignment="1">
      <alignment horizontal="right"/>
    </xf>
    <xf numFmtId="177" fontId="24" fillId="0" borderId="0" xfId="64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left" vertical="center" wrapText="1"/>
    </xf>
    <xf numFmtId="177" fontId="30" fillId="0" borderId="0" xfId="42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Alignment="1">
      <alignment/>
    </xf>
    <xf numFmtId="177" fontId="30" fillId="0" borderId="11" xfId="42" applyNumberFormat="1" applyFont="1" applyFill="1" applyBorder="1" applyAlignment="1">
      <alignment/>
    </xf>
    <xf numFmtId="177" fontId="26" fillId="0" borderId="0" xfId="0" applyNumberFormat="1" applyFont="1" applyBorder="1" applyAlignment="1">
      <alignment horizontal="center" wrapText="1"/>
    </xf>
    <xf numFmtId="0" fontId="33" fillId="0" borderId="0" xfId="61" applyFont="1" applyFill="1" applyBorder="1">
      <alignment/>
      <protection/>
    </xf>
    <xf numFmtId="177" fontId="30" fillId="0" borderId="0" xfId="62" applyNumberFormat="1" applyFont="1" applyFill="1" applyBorder="1" applyAlignment="1" applyProtection="1">
      <alignment vertical="top"/>
      <protection/>
    </xf>
    <xf numFmtId="0" fontId="33" fillId="0" borderId="0" xfId="60" applyFont="1" applyFill="1" applyBorder="1" applyAlignment="1">
      <alignment horizontal="center" vertical="center"/>
      <protection/>
    </xf>
    <xf numFmtId="2" fontId="0" fillId="22" borderId="0" xfId="0" applyNumberFormat="1" applyFill="1" applyAlignment="1">
      <alignment/>
    </xf>
    <xf numFmtId="179" fontId="0" fillId="24" borderId="0" xfId="42" applyFont="1" applyFill="1" applyAlignment="1">
      <alignment/>
    </xf>
    <xf numFmtId="0" fontId="72" fillId="0" borderId="0" xfId="63" applyFont="1">
      <alignment/>
      <protection/>
    </xf>
    <xf numFmtId="177" fontId="70" fillId="0" borderId="0" xfId="42" applyNumberFormat="1" applyFont="1" applyFill="1" applyAlignment="1">
      <alignment vertical="center"/>
    </xf>
    <xf numFmtId="0" fontId="70" fillId="0" borderId="0" xfId="0" applyFont="1" applyAlignment="1">
      <alignment/>
    </xf>
    <xf numFmtId="0" fontId="19" fillId="0" borderId="0" xfId="61" applyFont="1" applyFill="1" applyBorder="1" applyAlignment="1">
      <alignment horizont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0" fontId="19" fillId="0" borderId="0" xfId="61" applyFont="1" applyFill="1">
      <alignment/>
      <protection/>
    </xf>
    <xf numFmtId="0" fontId="73" fillId="0" borderId="0" xfId="0" applyFont="1" applyFill="1" applyBorder="1" applyAlignment="1">
      <alignment horizontal="left" vertical="center"/>
    </xf>
    <xf numFmtId="0" fontId="74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5" fillId="0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1" fillId="0" borderId="0" xfId="60" applyFont="1" applyFill="1" applyBorder="1" applyAlignment="1">
      <alignment horizontal="right" vertical="center"/>
      <protection/>
    </xf>
    <xf numFmtId="0" fontId="78" fillId="0" borderId="11" xfId="60" applyFont="1" applyFill="1" applyBorder="1" applyAlignment="1">
      <alignment horizontal="center" vertical="center"/>
      <protection/>
    </xf>
    <xf numFmtId="0" fontId="78" fillId="0" borderId="0" xfId="60" applyFont="1" applyFill="1" applyAlignment="1">
      <alignment horizontal="center" vertical="center"/>
      <protection/>
    </xf>
    <xf numFmtId="0" fontId="79" fillId="0" borderId="0" xfId="0" applyFont="1" applyFill="1" applyAlignment="1">
      <alignment/>
    </xf>
    <xf numFmtId="0" fontId="79" fillId="0" borderId="0" xfId="60" applyFont="1" applyFill="1" applyAlignment="1">
      <alignment horizontal="center" vertical="center"/>
      <protection/>
    </xf>
    <xf numFmtId="3" fontId="79" fillId="0" borderId="0" xfId="60" applyNumberFormat="1" applyFont="1" applyFill="1" applyAlignment="1">
      <alignment horizontal="center" vertical="center"/>
      <protection/>
    </xf>
    <xf numFmtId="3" fontId="75" fillId="0" borderId="0" xfId="60" applyNumberFormat="1" applyFont="1" applyFill="1" applyAlignment="1">
      <alignment horizontal="center" vertical="center"/>
      <protection/>
    </xf>
    <xf numFmtId="3" fontId="77" fillId="0" borderId="0" xfId="60" applyNumberFormat="1" applyFont="1" applyFill="1" applyAlignment="1">
      <alignment horizontal="center" vertical="center"/>
      <protection/>
    </xf>
    <xf numFmtId="3" fontId="76" fillId="0" borderId="0" xfId="60" applyNumberFormat="1" applyFont="1" applyFill="1" applyAlignment="1">
      <alignment horizontal="center" vertical="center"/>
      <protection/>
    </xf>
    <xf numFmtId="0" fontId="77" fillId="0" borderId="0" xfId="60" applyFont="1" applyFill="1" applyAlignment="1">
      <alignment horizontal="center" vertical="center"/>
      <protection/>
    </xf>
    <xf numFmtId="3" fontId="80" fillId="0" borderId="0" xfId="60" applyNumberFormat="1" applyFont="1" applyFill="1" applyAlignment="1">
      <alignment horizontal="center" vertical="center"/>
      <protection/>
    </xf>
    <xf numFmtId="3" fontId="70" fillId="0" borderId="0" xfId="60" applyNumberFormat="1" applyFont="1" applyFill="1" applyAlignment="1">
      <alignment horizontal="center" vertical="center"/>
      <protection/>
    </xf>
    <xf numFmtId="3" fontId="81" fillId="0" borderId="0" xfId="60" applyNumberFormat="1" applyFont="1" applyFill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177" fontId="26" fillId="0" borderId="0" xfId="61" applyNumberFormat="1" applyFont="1" applyFill="1">
      <alignment/>
      <protection/>
    </xf>
    <xf numFmtId="0" fontId="30" fillId="0" borderId="0" xfId="61" applyFont="1" applyFill="1" applyBorder="1" applyAlignment="1">
      <alignment vertical="top" wrapText="1"/>
      <protection/>
    </xf>
    <xf numFmtId="0" fontId="49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/>
    </xf>
    <xf numFmtId="3" fontId="49" fillId="0" borderId="0" xfId="60" applyNumberFormat="1" applyFont="1" applyFill="1" applyAlignment="1">
      <alignment horizontal="center" vertical="center"/>
      <protection/>
    </xf>
    <xf numFmtId="3" fontId="62" fillId="0" borderId="0" xfId="60" applyNumberFormat="1" applyFont="1" applyFill="1" applyAlignment="1">
      <alignment horizontal="center" vertical="center"/>
      <protection/>
    </xf>
    <xf numFmtId="3" fontId="26" fillId="0" borderId="0" xfId="60" applyNumberFormat="1" applyFont="1" applyFill="1" applyAlignment="1">
      <alignment horizontal="center" vertical="center"/>
      <protection/>
    </xf>
    <xf numFmtId="177" fontId="26" fillId="0" borderId="0" xfId="42" applyNumberFormat="1" applyFont="1" applyFill="1" applyAlignment="1">
      <alignment vertical="center"/>
    </xf>
    <xf numFmtId="3" fontId="21" fillId="0" borderId="0" xfId="60" applyNumberFormat="1" applyFont="1" applyFill="1" applyAlignment="1">
      <alignment horizontal="right" vertical="center"/>
      <protection/>
    </xf>
    <xf numFmtId="177" fontId="21" fillId="0" borderId="0" xfId="42" applyNumberFormat="1" applyFont="1" applyFill="1" applyAlignment="1">
      <alignment vertical="center"/>
    </xf>
    <xf numFmtId="0" fontId="26" fillId="0" borderId="0" xfId="60" applyFont="1" applyFill="1" applyAlignment="1">
      <alignment vertical="center"/>
      <protection/>
    </xf>
    <xf numFmtId="0" fontId="31" fillId="0" borderId="11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24" fillId="0" borderId="0" xfId="64" applyFont="1" applyFill="1" applyBorder="1" applyAlignment="1">
      <alignment vertical="center"/>
      <protection/>
    </xf>
    <xf numFmtId="0" fontId="28" fillId="0" borderId="0" xfId="64" applyFont="1" applyFill="1" applyBorder="1" applyAlignment="1">
      <alignment horizontal="right" vertical="center"/>
      <protection/>
    </xf>
    <xf numFmtId="177" fontId="24" fillId="0" borderId="0" xfId="61" applyNumberFormat="1" applyFont="1" applyFill="1">
      <alignment/>
      <protection/>
    </xf>
    <xf numFmtId="0" fontId="30" fillId="0" borderId="11" xfId="0" applyFont="1" applyBorder="1" applyAlignment="1">
      <alignment vertical="center"/>
    </xf>
    <xf numFmtId="0" fontId="29" fillId="0" borderId="14" xfId="60" applyFont="1" applyFill="1" applyBorder="1" applyAlignment="1">
      <alignment vertical="center"/>
      <protection/>
    </xf>
    <xf numFmtId="0" fontId="30" fillId="0" borderId="1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45" fillId="0" borderId="11" xfId="60" applyFont="1" applyBorder="1" applyAlignment="1">
      <alignment vertical="center"/>
      <protection/>
    </xf>
    <xf numFmtId="177" fontId="30" fillId="0" borderId="0" xfId="42" applyNumberFormat="1" applyFont="1" applyFill="1" applyBorder="1" applyAlignment="1" applyProtection="1">
      <alignment horizontal="right" vertical="center"/>
      <protection/>
    </xf>
    <xf numFmtId="177" fontId="33" fillId="0" borderId="0" xfId="4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98" fontId="36" fillId="0" borderId="0" xfId="0" applyNumberFormat="1" applyFont="1" applyFill="1" applyBorder="1" applyAlignment="1">
      <alignment horizontal="right"/>
    </xf>
    <xf numFmtId="0" fontId="31" fillId="25" borderId="0" xfId="60" applyNumberFormat="1" applyFont="1" applyFill="1" applyAlignment="1">
      <alignment horizontal="right" vertical="center"/>
      <protection/>
    </xf>
    <xf numFmtId="0" fontId="38" fillId="0" borderId="0" xfId="62" applyNumberFormat="1" applyFont="1" applyFill="1" applyBorder="1" applyAlignment="1" applyProtection="1">
      <alignment vertical="top"/>
      <protection/>
    </xf>
    <xf numFmtId="0" fontId="18" fillId="0" borderId="0" xfId="0" applyFont="1" applyAlignment="1">
      <alignment/>
    </xf>
    <xf numFmtId="0" fontId="69" fillId="0" borderId="0" xfId="0" applyFont="1" applyAlignment="1">
      <alignment horizontal="center"/>
    </xf>
    <xf numFmtId="49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2" xfId="0" applyFont="1" applyBorder="1" applyAlignment="1">
      <alignment horizontal="right"/>
    </xf>
    <xf numFmtId="0" fontId="18" fillId="0" borderId="0" xfId="0" applyFont="1" applyAlignment="1">
      <alignment horizontal="center" wrapText="1"/>
    </xf>
    <xf numFmtId="14" fontId="29" fillId="0" borderId="0" xfId="0" applyNumberFormat="1" applyFont="1" applyFill="1" applyBorder="1" applyAlignment="1">
      <alignment horizontal="right" vertical="center"/>
    </xf>
    <xf numFmtId="0" fontId="36" fillId="0" borderId="0" xfId="61" applyFont="1" applyFill="1" applyBorder="1" applyAlignment="1">
      <alignment vertical="top"/>
      <protection/>
    </xf>
    <xf numFmtId="177" fontId="30" fillId="0" borderId="0" xfId="61" applyNumberFormat="1" applyFont="1" applyFill="1" applyBorder="1" applyAlignment="1">
      <alignment horizontal="right"/>
      <protection/>
    </xf>
    <xf numFmtId="0" fontId="82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4" fontId="69" fillId="0" borderId="0" xfId="0" applyNumberFormat="1" applyFont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83" fillId="0" borderId="0" xfId="0" applyFont="1" applyAlignment="1">
      <alignment vertical="center" wrapText="1"/>
    </xf>
    <xf numFmtId="0" fontId="83" fillId="0" borderId="15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33" fillId="0" borderId="0" xfId="60" applyFont="1" applyFill="1" applyBorder="1" applyAlignment="1">
      <alignment horizontal="right" vertical="center" wrapText="1"/>
      <protection/>
    </xf>
    <xf numFmtId="14" fontId="55" fillId="0" borderId="0" xfId="64" applyNumberFormat="1" applyFont="1" applyFill="1" applyAlignment="1">
      <alignment horizontal="right"/>
      <protection/>
    </xf>
    <xf numFmtId="177" fontId="30" fillId="0" borderId="0" xfId="0" applyNumberFormat="1" applyFont="1" applyFill="1" applyBorder="1" applyAlignment="1">
      <alignment horizontal="right"/>
    </xf>
    <xf numFmtId="180" fontId="30" fillId="0" borderId="0" xfId="42" applyNumberFormat="1" applyFont="1" applyFill="1" applyBorder="1" applyAlignment="1">
      <alignment horizontal="right"/>
    </xf>
    <xf numFmtId="180" fontId="30" fillId="0" borderId="11" xfId="42" applyNumberFormat="1" applyFont="1" applyFill="1" applyBorder="1" applyAlignment="1">
      <alignment horizontal="right"/>
    </xf>
    <xf numFmtId="180" fontId="29" fillId="0" borderId="0" xfId="42" applyNumberFormat="1" applyFont="1" applyFill="1" applyBorder="1" applyAlignment="1">
      <alignment horizontal="right"/>
    </xf>
    <xf numFmtId="180" fontId="29" fillId="0" borderId="10" xfId="42" applyNumberFormat="1" applyFont="1" applyFill="1" applyBorder="1" applyAlignment="1">
      <alignment horizontal="right"/>
    </xf>
    <xf numFmtId="180" fontId="30" fillId="0" borderId="0" xfId="4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37" fontId="30" fillId="0" borderId="0" xfId="0" applyNumberFormat="1" applyFont="1" applyFill="1" applyBorder="1" applyAlignment="1">
      <alignment/>
    </xf>
    <xf numFmtId="37" fontId="30" fillId="0" borderId="0" xfId="0" applyNumberFormat="1" applyFont="1" applyFill="1" applyBorder="1" applyAlignment="1">
      <alignment horizontal="right"/>
    </xf>
    <xf numFmtId="180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5" fontId="54" fillId="0" borderId="0" xfId="60" applyNumberFormat="1" applyFont="1" applyFill="1" applyBorder="1" applyAlignment="1">
      <alignment horizontal="center" vertical="center" wrapText="1"/>
      <protection/>
    </xf>
    <xf numFmtId="15" fontId="54" fillId="0" borderId="0" xfId="60" applyNumberFormat="1" applyFont="1" applyFill="1" applyBorder="1" applyAlignment="1">
      <alignment horizontal="right" vertical="top" wrapText="1"/>
      <protection/>
    </xf>
    <xf numFmtId="15" fontId="54" fillId="0" borderId="0" xfId="60" applyNumberFormat="1" applyFont="1" applyFill="1" applyBorder="1" applyAlignment="1">
      <alignment horizontal="right" vertical="center" wrapText="1"/>
      <protection/>
    </xf>
    <xf numFmtId="0" fontId="29" fillId="0" borderId="0" xfId="60" applyFont="1" applyFill="1" applyBorder="1" applyAlignment="1">
      <alignment horizontal="left" vertical="center"/>
      <protection/>
    </xf>
    <xf numFmtId="0" fontId="30" fillId="0" borderId="0" xfId="0" applyFont="1" applyBorder="1" applyAlignment="1">
      <alignment horizontal="left" vertical="center"/>
    </xf>
    <xf numFmtId="0" fontId="39" fillId="0" borderId="0" xfId="60" applyFont="1" applyFill="1" applyBorder="1" applyAlignment="1">
      <alignment horizontal="left" vertical="center"/>
      <protection/>
    </xf>
    <xf numFmtId="0" fontId="37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3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AL" xfId="60"/>
    <cellStyle name="Normal_Financial statements 2000 Alcomet" xfId="61"/>
    <cellStyle name="Normal_Financial statements_bg model 2002" xfId="62"/>
    <cellStyle name="Normal_FS_2005" xfId="63"/>
    <cellStyle name="Normal_P&amp;L_Financial statements_bg model 2002" xfId="64"/>
    <cellStyle name="Note" xfId="65"/>
    <cellStyle name="Output" xfId="66"/>
    <cellStyle name="Percent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933450</xdr:colOff>
      <xdr:row>51</xdr:row>
      <xdr:rowOff>0</xdr:rowOff>
    </xdr:from>
    <xdr:ext cx="104775" cy="0"/>
    <xdr:sp>
      <xdr:nvSpPr>
        <xdr:cNvPr id="1" name="Text Box 2"/>
        <xdr:cNvSpPr txBox="1">
          <a:spLocks noChangeArrowheads="1"/>
        </xdr:cNvSpPr>
      </xdr:nvSpPr>
      <xdr:spPr>
        <a:xfrm>
          <a:off x="933450" y="87534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Димитрина Иванова</a:t>
          </a:r>
        </a:p>
      </xdr:txBody>
    </xdr:sp>
    <xdr:clientData/>
  </xdr:oneCellAnchor>
  <xdr:oneCellAnchor>
    <xdr:from>
      <xdr:col>0</xdr:col>
      <xdr:colOff>2076450</xdr:colOff>
      <xdr:row>52</xdr:row>
      <xdr:rowOff>0</xdr:rowOff>
    </xdr:from>
    <xdr:ext cx="628650" cy="0"/>
    <xdr:sp>
      <xdr:nvSpPr>
        <xdr:cNvPr id="2" name="Text Box 3"/>
        <xdr:cNvSpPr txBox="1">
          <a:spLocks noChangeArrowheads="1"/>
        </xdr:cNvSpPr>
      </xdr:nvSpPr>
      <xdr:spPr>
        <a:xfrm>
          <a:off x="2076450" y="89439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2076450</xdr:colOff>
      <xdr:row>53</xdr:row>
      <xdr:rowOff>0</xdr:rowOff>
    </xdr:from>
    <xdr:ext cx="628650" cy="0"/>
    <xdr:sp>
      <xdr:nvSpPr>
        <xdr:cNvPr id="3" name="Text Box 3"/>
        <xdr:cNvSpPr txBox="1">
          <a:spLocks noChangeArrowheads="1"/>
        </xdr:cNvSpPr>
      </xdr:nvSpPr>
      <xdr:spPr>
        <a:xfrm>
          <a:off x="2076450" y="91344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933450</xdr:colOff>
      <xdr:row>58</xdr:row>
      <xdr:rowOff>0</xdr:rowOff>
    </xdr:from>
    <xdr:ext cx="85725" cy="0"/>
    <xdr:sp>
      <xdr:nvSpPr>
        <xdr:cNvPr id="1" name="Text Box 2"/>
        <xdr:cNvSpPr txBox="1">
          <a:spLocks noChangeArrowheads="1"/>
        </xdr:cNvSpPr>
      </xdr:nvSpPr>
      <xdr:spPr>
        <a:xfrm>
          <a:off x="933450" y="11458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Димитрина Иванова</a:t>
          </a:r>
        </a:p>
      </xdr:txBody>
    </xdr:sp>
    <xdr:clientData/>
  </xdr:oneCellAnchor>
  <xdr:oneCellAnchor>
    <xdr:from>
      <xdr:col>0</xdr:col>
      <xdr:colOff>2076450</xdr:colOff>
      <xdr:row>59</xdr:row>
      <xdr:rowOff>0</xdr:rowOff>
    </xdr:from>
    <xdr:ext cx="628650" cy="0"/>
    <xdr:sp>
      <xdr:nvSpPr>
        <xdr:cNvPr id="2" name="Text Box 3"/>
        <xdr:cNvSpPr txBox="1">
          <a:spLocks noChangeArrowheads="1"/>
        </xdr:cNvSpPr>
      </xdr:nvSpPr>
      <xdr:spPr>
        <a:xfrm>
          <a:off x="2076450" y="116490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933450</xdr:colOff>
      <xdr:row>58</xdr:row>
      <xdr:rowOff>0</xdr:rowOff>
    </xdr:from>
    <xdr:ext cx="85725" cy="0"/>
    <xdr:sp>
      <xdr:nvSpPr>
        <xdr:cNvPr id="3" name="Text Box 2"/>
        <xdr:cNvSpPr txBox="1">
          <a:spLocks noChangeArrowheads="1"/>
        </xdr:cNvSpPr>
      </xdr:nvSpPr>
      <xdr:spPr>
        <a:xfrm>
          <a:off x="933450" y="11458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Димитрина Иванова</a:t>
          </a:r>
        </a:p>
      </xdr:txBody>
    </xdr:sp>
    <xdr:clientData/>
  </xdr:oneCellAnchor>
  <xdr:oneCellAnchor>
    <xdr:from>
      <xdr:col>0</xdr:col>
      <xdr:colOff>2076450</xdr:colOff>
      <xdr:row>59</xdr:row>
      <xdr:rowOff>0</xdr:rowOff>
    </xdr:from>
    <xdr:ext cx="628650" cy="0"/>
    <xdr:sp>
      <xdr:nvSpPr>
        <xdr:cNvPr id="4" name="Text Box 3"/>
        <xdr:cNvSpPr txBox="1">
          <a:spLocks noChangeArrowheads="1"/>
        </xdr:cNvSpPr>
      </xdr:nvSpPr>
      <xdr:spPr>
        <a:xfrm>
          <a:off x="2076450" y="116490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2076450</xdr:colOff>
      <xdr:row>59</xdr:row>
      <xdr:rowOff>0</xdr:rowOff>
    </xdr:from>
    <xdr:ext cx="628650" cy="0"/>
    <xdr:sp>
      <xdr:nvSpPr>
        <xdr:cNvPr id="5" name="Text Box 3"/>
        <xdr:cNvSpPr txBox="1">
          <a:spLocks noChangeArrowheads="1"/>
        </xdr:cNvSpPr>
      </xdr:nvSpPr>
      <xdr:spPr>
        <a:xfrm>
          <a:off x="2076450" y="116490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2076450</xdr:colOff>
      <xdr:row>58</xdr:row>
      <xdr:rowOff>0</xdr:rowOff>
    </xdr:from>
    <xdr:ext cx="628650" cy="0"/>
    <xdr:sp>
      <xdr:nvSpPr>
        <xdr:cNvPr id="6" name="Text Box 3"/>
        <xdr:cNvSpPr txBox="1">
          <a:spLocks noChangeArrowheads="1"/>
        </xdr:cNvSpPr>
      </xdr:nvSpPr>
      <xdr:spPr>
        <a:xfrm>
          <a:off x="2076450" y="114585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2076450</xdr:colOff>
      <xdr:row>58</xdr:row>
      <xdr:rowOff>0</xdr:rowOff>
    </xdr:from>
    <xdr:ext cx="628650" cy="0"/>
    <xdr:sp>
      <xdr:nvSpPr>
        <xdr:cNvPr id="7" name="Text Box 3"/>
        <xdr:cNvSpPr txBox="1">
          <a:spLocks noChangeArrowheads="1"/>
        </xdr:cNvSpPr>
      </xdr:nvSpPr>
      <xdr:spPr>
        <a:xfrm>
          <a:off x="2076450" y="114585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2076450</xdr:colOff>
      <xdr:row>36</xdr:row>
      <xdr:rowOff>0</xdr:rowOff>
    </xdr:from>
    <xdr:ext cx="628650" cy="0"/>
    <xdr:sp>
      <xdr:nvSpPr>
        <xdr:cNvPr id="1" name="Text Box 1"/>
        <xdr:cNvSpPr txBox="1">
          <a:spLocks noChangeArrowheads="1"/>
        </xdr:cNvSpPr>
      </xdr:nvSpPr>
      <xdr:spPr>
        <a:xfrm>
          <a:off x="2076450" y="674370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933450</xdr:colOff>
      <xdr:row>43</xdr:row>
      <xdr:rowOff>0</xdr:rowOff>
    </xdr:from>
    <xdr:ext cx="85725" cy="0"/>
    <xdr:sp>
      <xdr:nvSpPr>
        <xdr:cNvPr id="2" name="Text Box 2"/>
        <xdr:cNvSpPr txBox="1">
          <a:spLocks noChangeArrowheads="1"/>
        </xdr:cNvSpPr>
      </xdr:nvSpPr>
      <xdr:spPr>
        <a:xfrm>
          <a:off x="933450" y="80962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Димитрина Иванова</a:t>
          </a:r>
        </a:p>
      </xdr:txBody>
    </xdr:sp>
    <xdr:clientData/>
  </xdr:oneCellAnchor>
  <xdr:oneCellAnchor>
    <xdr:from>
      <xdr:col>0</xdr:col>
      <xdr:colOff>2076450</xdr:colOff>
      <xdr:row>44</xdr:row>
      <xdr:rowOff>0</xdr:rowOff>
    </xdr:from>
    <xdr:ext cx="628650" cy="0"/>
    <xdr:sp>
      <xdr:nvSpPr>
        <xdr:cNvPr id="3" name="Text Box 3"/>
        <xdr:cNvSpPr txBox="1">
          <a:spLocks noChangeArrowheads="1"/>
        </xdr:cNvSpPr>
      </xdr:nvSpPr>
      <xdr:spPr>
        <a:xfrm>
          <a:off x="2076450" y="8286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933450</xdr:colOff>
      <xdr:row>43</xdr:row>
      <xdr:rowOff>0</xdr:rowOff>
    </xdr:from>
    <xdr:ext cx="85725" cy="0"/>
    <xdr:sp>
      <xdr:nvSpPr>
        <xdr:cNvPr id="4" name="Text Box 2"/>
        <xdr:cNvSpPr txBox="1">
          <a:spLocks noChangeArrowheads="1"/>
        </xdr:cNvSpPr>
      </xdr:nvSpPr>
      <xdr:spPr>
        <a:xfrm>
          <a:off x="933450" y="80962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Димитрина Иванова</a:t>
          </a:r>
        </a:p>
      </xdr:txBody>
    </xdr:sp>
    <xdr:clientData/>
  </xdr:oneCellAnchor>
  <xdr:oneCellAnchor>
    <xdr:from>
      <xdr:col>0</xdr:col>
      <xdr:colOff>2076450</xdr:colOff>
      <xdr:row>44</xdr:row>
      <xdr:rowOff>0</xdr:rowOff>
    </xdr:from>
    <xdr:ext cx="628650" cy="0"/>
    <xdr:sp>
      <xdr:nvSpPr>
        <xdr:cNvPr id="5" name="Text Box 3"/>
        <xdr:cNvSpPr txBox="1">
          <a:spLocks noChangeArrowheads="1"/>
        </xdr:cNvSpPr>
      </xdr:nvSpPr>
      <xdr:spPr>
        <a:xfrm>
          <a:off x="2076450" y="8286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2076450</xdr:colOff>
      <xdr:row>43</xdr:row>
      <xdr:rowOff>0</xdr:rowOff>
    </xdr:from>
    <xdr:ext cx="628650" cy="0"/>
    <xdr:sp>
      <xdr:nvSpPr>
        <xdr:cNvPr id="6" name="Text Box 3"/>
        <xdr:cNvSpPr txBox="1">
          <a:spLocks noChangeArrowheads="1"/>
        </xdr:cNvSpPr>
      </xdr:nvSpPr>
      <xdr:spPr>
        <a:xfrm>
          <a:off x="2076450" y="80962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2076450</xdr:colOff>
      <xdr:row>43</xdr:row>
      <xdr:rowOff>0</xdr:rowOff>
    </xdr:from>
    <xdr:ext cx="628650" cy="0"/>
    <xdr:sp>
      <xdr:nvSpPr>
        <xdr:cNvPr id="7" name="Text Box 3"/>
        <xdr:cNvSpPr txBox="1">
          <a:spLocks noChangeArrowheads="1"/>
        </xdr:cNvSpPr>
      </xdr:nvSpPr>
      <xdr:spPr>
        <a:xfrm>
          <a:off x="2076450" y="80962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2076450</xdr:colOff>
      <xdr:row>44</xdr:row>
      <xdr:rowOff>0</xdr:rowOff>
    </xdr:from>
    <xdr:ext cx="628650" cy="0"/>
    <xdr:sp>
      <xdr:nvSpPr>
        <xdr:cNvPr id="8" name="Text Box 3"/>
        <xdr:cNvSpPr txBox="1">
          <a:spLocks noChangeArrowheads="1"/>
        </xdr:cNvSpPr>
      </xdr:nvSpPr>
      <xdr:spPr>
        <a:xfrm>
          <a:off x="2076450" y="8286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2105025</xdr:colOff>
      <xdr:row>8</xdr:row>
      <xdr:rowOff>0</xdr:rowOff>
    </xdr:from>
    <xdr:ext cx="2914650" cy="0"/>
    <xdr:sp>
      <xdr:nvSpPr>
        <xdr:cNvPr id="1" name="Text Box 1"/>
        <xdr:cNvSpPr txBox="1">
          <a:spLocks noChangeArrowheads="1"/>
        </xdr:cNvSpPr>
      </xdr:nvSpPr>
      <xdr:spPr>
        <a:xfrm>
          <a:off x="2105025" y="2524125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2105025</xdr:colOff>
      <xdr:row>46</xdr:row>
      <xdr:rowOff>0</xdr:rowOff>
    </xdr:from>
    <xdr:ext cx="2914650" cy="0"/>
    <xdr:sp>
      <xdr:nvSpPr>
        <xdr:cNvPr id="2" name="Text Box 5"/>
        <xdr:cNvSpPr txBox="1">
          <a:spLocks noChangeArrowheads="1"/>
        </xdr:cNvSpPr>
      </xdr:nvSpPr>
      <xdr:spPr>
        <a:xfrm>
          <a:off x="2105025" y="8610600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2105025</xdr:colOff>
      <xdr:row>44</xdr:row>
      <xdr:rowOff>0</xdr:rowOff>
    </xdr:from>
    <xdr:ext cx="933450" cy="19050"/>
    <xdr:sp>
      <xdr:nvSpPr>
        <xdr:cNvPr id="3" name="Text Box 1"/>
        <xdr:cNvSpPr txBox="1">
          <a:spLocks noChangeArrowheads="1"/>
        </xdr:cNvSpPr>
      </xdr:nvSpPr>
      <xdr:spPr>
        <a:xfrm>
          <a:off x="2105025" y="8286750"/>
          <a:ext cx="933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933450</xdr:colOff>
      <xdr:row>55</xdr:row>
      <xdr:rowOff>0</xdr:rowOff>
    </xdr:from>
    <xdr:ext cx="85725" cy="0"/>
    <xdr:sp>
      <xdr:nvSpPr>
        <xdr:cNvPr id="4" name="Text Box 2"/>
        <xdr:cNvSpPr txBox="1">
          <a:spLocks noChangeArrowheads="1"/>
        </xdr:cNvSpPr>
      </xdr:nvSpPr>
      <xdr:spPr>
        <a:xfrm>
          <a:off x="933450" y="102965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Димитрина Иванова</a:t>
          </a:r>
        </a:p>
      </xdr:txBody>
    </xdr:sp>
    <xdr:clientData/>
  </xdr:oneCellAnchor>
  <xdr:oneCellAnchor>
    <xdr:from>
      <xdr:col>0</xdr:col>
      <xdr:colOff>2085975</xdr:colOff>
      <xdr:row>56</xdr:row>
      <xdr:rowOff>0</xdr:rowOff>
    </xdr:from>
    <xdr:ext cx="628650" cy="0"/>
    <xdr:sp>
      <xdr:nvSpPr>
        <xdr:cNvPr id="5" name="Text Box 3"/>
        <xdr:cNvSpPr txBox="1">
          <a:spLocks noChangeArrowheads="1"/>
        </xdr:cNvSpPr>
      </xdr:nvSpPr>
      <xdr:spPr>
        <a:xfrm>
          <a:off x="2085975" y="104870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933450</xdr:colOff>
      <xdr:row>55</xdr:row>
      <xdr:rowOff>0</xdr:rowOff>
    </xdr:from>
    <xdr:ext cx="85725" cy="0"/>
    <xdr:sp>
      <xdr:nvSpPr>
        <xdr:cNvPr id="6" name="Text Box 2"/>
        <xdr:cNvSpPr txBox="1">
          <a:spLocks noChangeArrowheads="1"/>
        </xdr:cNvSpPr>
      </xdr:nvSpPr>
      <xdr:spPr>
        <a:xfrm>
          <a:off x="933450" y="102965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Димитрина Иванова</a:t>
          </a:r>
        </a:p>
      </xdr:txBody>
    </xdr:sp>
    <xdr:clientData/>
  </xdr:oneCellAnchor>
  <xdr:oneCellAnchor>
    <xdr:from>
      <xdr:col>0</xdr:col>
      <xdr:colOff>2085975</xdr:colOff>
      <xdr:row>56</xdr:row>
      <xdr:rowOff>0</xdr:rowOff>
    </xdr:from>
    <xdr:ext cx="628650" cy="0"/>
    <xdr:sp>
      <xdr:nvSpPr>
        <xdr:cNvPr id="7" name="Text Box 3"/>
        <xdr:cNvSpPr txBox="1">
          <a:spLocks noChangeArrowheads="1"/>
        </xdr:cNvSpPr>
      </xdr:nvSpPr>
      <xdr:spPr>
        <a:xfrm>
          <a:off x="2085975" y="104870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933450</xdr:colOff>
      <xdr:row>55</xdr:row>
      <xdr:rowOff>0</xdr:rowOff>
    </xdr:from>
    <xdr:ext cx="85725" cy="0"/>
    <xdr:sp>
      <xdr:nvSpPr>
        <xdr:cNvPr id="8" name="Text Box 2"/>
        <xdr:cNvSpPr txBox="1">
          <a:spLocks noChangeArrowheads="1"/>
        </xdr:cNvSpPr>
      </xdr:nvSpPr>
      <xdr:spPr>
        <a:xfrm>
          <a:off x="933450" y="102965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Димитрина Иванова</a:t>
          </a:r>
        </a:p>
      </xdr:txBody>
    </xdr:sp>
    <xdr:clientData/>
  </xdr:oneCellAnchor>
  <xdr:oneCellAnchor>
    <xdr:from>
      <xdr:col>0</xdr:col>
      <xdr:colOff>2085975</xdr:colOff>
      <xdr:row>56</xdr:row>
      <xdr:rowOff>0</xdr:rowOff>
    </xdr:from>
    <xdr:ext cx="628650" cy="0"/>
    <xdr:sp>
      <xdr:nvSpPr>
        <xdr:cNvPr id="9" name="Text Box 3"/>
        <xdr:cNvSpPr txBox="1">
          <a:spLocks noChangeArrowheads="1"/>
        </xdr:cNvSpPr>
      </xdr:nvSpPr>
      <xdr:spPr>
        <a:xfrm>
          <a:off x="2085975" y="104870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2085975</xdr:colOff>
      <xdr:row>54</xdr:row>
      <xdr:rowOff>0</xdr:rowOff>
    </xdr:from>
    <xdr:ext cx="628650" cy="0"/>
    <xdr:sp>
      <xdr:nvSpPr>
        <xdr:cNvPr id="10" name="Text Box 3"/>
        <xdr:cNvSpPr txBox="1">
          <a:spLocks noChangeArrowheads="1"/>
        </xdr:cNvSpPr>
      </xdr:nvSpPr>
      <xdr:spPr>
        <a:xfrm>
          <a:off x="2085975" y="101060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2085975</xdr:colOff>
      <xdr:row>54</xdr:row>
      <xdr:rowOff>0</xdr:rowOff>
    </xdr:from>
    <xdr:ext cx="628650" cy="0"/>
    <xdr:sp>
      <xdr:nvSpPr>
        <xdr:cNvPr id="11" name="Text Box 3"/>
        <xdr:cNvSpPr txBox="1">
          <a:spLocks noChangeArrowheads="1"/>
        </xdr:cNvSpPr>
      </xdr:nvSpPr>
      <xdr:spPr>
        <a:xfrm>
          <a:off x="2085975" y="101060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2085975</xdr:colOff>
      <xdr:row>54</xdr:row>
      <xdr:rowOff>0</xdr:rowOff>
    </xdr:from>
    <xdr:ext cx="628650" cy="0"/>
    <xdr:sp>
      <xdr:nvSpPr>
        <xdr:cNvPr id="12" name="Text Box 3"/>
        <xdr:cNvSpPr txBox="1">
          <a:spLocks noChangeArrowheads="1"/>
        </xdr:cNvSpPr>
      </xdr:nvSpPr>
      <xdr:spPr>
        <a:xfrm>
          <a:off x="2085975" y="101060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4">
      <selection activeCell="D42" sqref="D42"/>
    </sheetView>
  </sheetViews>
  <sheetFormatPr defaultColWidth="9.140625" defaultRowHeight="15"/>
  <sheetData>
    <row r="1" ht="30.75">
      <c r="C1" s="405" t="s">
        <v>173</v>
      </c>
    </row>
    <row r="11" ht="30.75">
      <c r="B11" s="402" t="s">
        <v>228</v>
      </c>
    </row>
    <row r="12" ht="18.75">
      <c r="B12" s="403" t="s">
        <v>212</v>
      </c>
    </row>
    <row r="22" ht="15">
      <c r="E22" t="s">
        <v>35</v>
      </c>
    </row>
    <row r="23" spans="2:7" ht="15.75">
      <c r="B23" s="404" t="s">
        <v>174</v>
      </c>
      <c r="C23" s="404"/>
      <c r="D23" s="404"/>
      <c r="E23" s="404"/>
      <c r="F23" s="404" t="s">
        <v>175</v>
      </c>
      <c r="G23" s="404"/>
    </row>
    <row r="24" spans="2:7" ht="15.75">
      <c r="B24" s="404"/>
      <c r="C24" s="404"/>
      <c r="D24" s="404"/>
      <c r="E24" s="404"/>
      <c r="F24" s="404"/>
      <c r="G24" s="404"/>
    </row>
    <row r="25" spans="2:7" ht="15.75">
      <c r="B25" s="404" t="s">
        <v>200</v>
      </c>
      <c r="C25" s="404"/>
      <c r="D25" s="404"/>
      <c r="E25" s="404"/>
      <c r="F25" s="404" t="s">
        <v>176</v>
      </c>
      <c r="G25" s="404"/>
    </row>
    <row r="30" spans="3:4" ht="15">
      <c r="C30" s="409"/>
      <c r="D30" s="409"/>
    </row>
    <row r="31" spans="3:4" ht="15">
      <c r="C31" s="409"/>
      <c r="D31" s="409"/>
    </row>
    <row r="32" spans="3:4" ht="15">
      <c r="C32" s="409"/>
      <c r="D32" s="409"/>
    </row>
    <row r="33" ht="15">
      <c r="C33" s="4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SheetLayoutView="70" zoomScalePageLayoutView="0" workbookViewId="0" topLeftCell="A1">
      <selection activeCell="M21" sqref="M21"/>
    </sheetView>
  </sheetViews>
  <sheetFormatPr defaultColWidth="9.140625" defaultRowHeight="15"/>
  <cols>
    <col min="1" max="1" width="57.28125" style="103" customWidth="1"/>
    <col min="2" max="2" width="4.57421875" style="103" customWidth="1"/>
    <col min="3" max="3" width="12.8515625" style="103" customWidth="1"/>
    <col min="4" max="4" width="1.421875" style="103" customWidth="1"/>
    <col min="5" max="5" width="14.28125" style="103" customWidth="1"/>
    <col min="6" max="6" width="1.57421875" style="103" customWidth="1"/>
    <col min="7" max="7" width="15.00390625" style="103" customWidth="1"/>
    <col min="8" max="8" width="1.1484375" style="103" customWidth="1"/>
    <col min="9" max="9" width="14.00390625" style="103" customWidth="1"/>
    <col min="10" max="10" width="1.1484375" style="103" customWidth="1"/>
    <col min="11" max="11" width="12.8515625" style="103" customWidth="1"/>
    <col min="12" max="12" width="1.421875" style="103" customWidth="1"/>
    <col min="13" max="13" width="14.421875" style="103" customWidth="1"/>
    <col min="14" max="16384" width="9.140625" style="103" customWidth="1"/>
  </cols>
  <sheetData>
    <row r="1" spans="1:13" ht="18" customHeight="1">
      <c r="A1" s="386" t="s">
        <v>154</v>
      </c>
      <c r="B1" s="219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8" customHeight="1">
      <c r="A2" s="457" t="s">
        <v>158</v>
      </c>
      <c r="B2" s="457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1:13" ht="18" customHeight="1">
      <c r="A3" s="39" t="s">
        <v>222</v>
      </c>
      <c r="B3" s="40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8" customHeight="1">
      <c r="A4" s="221" t="s">
        <v>35</v>
      </c>
      <c r="B4" s="222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6.5" customHeight="1">
      <c r="A5" s="459"/>
      <c r="B5" s="459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</row>
    <row r="6" spans="1:19" ht="81.75" customHeight="1">
      <c r="A6" s="91"/>
      <c r="B6" s="218" t="s">
        <v>3</v>
      </c>
      <c r="C6" s="183" t="s">
        <v>45</v>
      </c>
      <c r="D6" s="183"/>
      <c r="E6" s="183" t="s">
        <v>167</v>
      </c>
      <c r="F6" s="183"/>
      <c r="G6" s="183" t="s">
        <v>168</v>
      </c>
      <c r="H6" s="183"/>
      <c r="I6" s="183" t="s">
        <v>46</v>
      </c>
      <c r="J6" s="183"/>
      <c r="K6" s="183" t="s">
        <v>47</v>
      </c>
      <c r="L6" s="183"/>
      <c r="M6" s="183" t="s">
        <v>48</v>
      </c>
      <c r="N6" s="224"/>
      <c r="O6" s="224"/>
      <c r="P6" s="224"/>
      <c r="Q6" s="224"/>
      <c r="R6" s="224"/>
      <c r="S6" s="224"/>
    </row>
    <row r="7" spans="1:19" s="225" customFormat="1" ht="14.25">
      <c r="A7" s="92"/>
      <c r="B7" s="93"/>
      <c r="C7" s="170" t="s">
        <v>14</v>
      </c>
      <c r="D7" s="188"/>
      <c r="E7" s="170" t="s">
        <v>14</v>
      </c>
      <c r="F7" s="187"/>
      <c r="G7" s="170" t="s">
        <v>14</v>
      </c>
      <c r="H7" s="188"/>
      <c r="I7" s="170" t="s">
        <v>14</v>
      </c>
      <c r="J7" s="188"/>
      <c r="K7" s="170" t="s">
        <v>14</v>
      </c>
      <c r="L7" s="188"/>
      <c r="M7" s="170" t="s">
        <v>14</v>
      </c>
      <c r="N7" s="42"/>
      <c r="O7" s="42"/>
      <c r="P7" s="42"/>
      <c r="Q7" s="42"/>
      <c r="R7" s="42"/>
      <c r="S7" s="42"/>
    </row>
    <row r="8" spans="1:19" s="225" customFormat="1" ht="14.25">
      <c r="A8" s="95"/>
      <c r="B8" s="96"/>
      <c r="C8" s="97"/>
      <c r="D8" s="94"/>
      <c r="E8" s="97"/>
      <c r="F8" s="97"/>
      <c r="G8" s="97"/>
      <c r="H8" s="94"/>
      <c r="I8" s="94"/>
      <c r="J8" s="94"/>
      <c r="K8" s="97"/>
      <c r="L8" s="94"/>
      <c r="M8" s="97"/>
      <c r="N8" s="42"/>
      <c r="O8" s="42"/>
      <c r="P8" s="42"/>
      <c r="Q8" s="42"/>
      <c r="R8" s="42"/>
      <c r="S8" s="42"/>
    </row>
    <row r="9" spans="1:14" ht="7.5" customHeight="1">
      <c r="A9" s="226"/>
      <c r="B9" s="227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28"/>
    </row>
    <row r="10" spans="1:14" ht="15" thickBot="1">
      <c r="A10" s="216" t="s">
        <v>229</v>
      </c>
      <c r="B10" s="182"/>
      <c r="C10" s="232">
        <v>962</v>
      </c>
      <c r="D10" s="205"/>
      <c r="E10" s="232">
        <v>1116</v>
      </c>
      <c r="F10" s="204"/>
      <c r="G10" s="232">
        <v>422</v>
      </c>
      <c r="H10" s="204"/>
      <c r="I10" s="232">
        <v>3443</v>
      </c>
      <c r="J10" s="204"/>
      <c r="K10" s="232">
        <v>-48</v>
      </c>
      <c r="L10" s="204"/>
      <c r="M10" s="232">
        <f>SUM(C10:K10)</f>
        <v>5895</v>
      </c>
      <c r="N10" s="228"/>
    </row>
    <row r="11" spans="1:13" ht="6.75" customHeight="1" thickTop="1">
      <c r="A11" s="216"/>
      <c r="B11" s="229"/>
      <c r="C11" s="44"/>
      <c r="D11" s="47"/>
      <c r="E11" s="47"/>
      <c r="F11" s="204"/>
      <c r="G11" s="47"/>
      <c r="H11" s="204"/>
      <c r="I11" s="204"/>
      <c r="J11" s="204"/>
      <c r="K11" s="47"/>
      <c r="L11" s="204"/>
      <c r="M11" s="47"/>
    </row>
    <row r="12" spans="1:13" ht="14.25">
      <c r="A12" s="217" t="s">
        <v>198</v>
      </c>
      <c r="B12" s="230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5.25" customHeight="1">
      <c r="A13" s="179"/>
      <c r="B13" s="23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4.25">
      <c r="A14" s="179" t="s">
        <v>171</v>
      </c>
      <c r="B14" s="231"/>
      <c r="C14" s="208">
        <f>C15+C16</f>
        <v>0</v>
      </c>
      <c r="D14" s="204"/>
      <c r="E14" s="208"/>
      <c r="F14" s="204"/>
      <c r="G14" s="208"/>
      <c r="H14" s="204"/>
      <c r="I14" s="208">
        <v>-33</v>
      </c>
      <c r="J14" s="204"/>
      <c r="K14" s="208">
        <v>33</v>
      </c>
      <c r="L14" s="204"/>
      <c r="M14" s="208">
        <f aca="true" t="shared" si="0" ref="M14:M20">+C14+E14+G14+K14</f>
        <v>33</v>
      </c>
    </row>
    <row r="15" spans="1:13" ht="14.25" hidden="1">
      <c r="A15" s="180" t="s">
        <v>49</v>
      </c>
      <c r="B15" s="181"/>
      <c r="C15" s="206">
        <v>0</v>
      </c>
      <c r="D15" s="206"/>
      <c r="E15" s="206"/>
      <c r="F15" s="206"/>
      <c r="G15" s="206"/>
      <c r="H15" s="206"/>
      <c r="I15" s="206"/>
      <c r="J15" s="206"/>
      <c r="K15" s="206"/>
      <c r="L15" s="206"/>
      <c r="M15" s="204">
        <f t="shared" si="0"/>
        <v>0</v>
      </c>
    </row>
    <row r="16" spans="1:13" ht="21" customHeight="1">
      <c r="A16" s="180" t="s">
        <v>169</v>
      </c>
      <c r="B16" s="181"/>
      <c r="C16" s="206">
        <v>0</v>
      </c>
      <c r="D16" s="206"/>
      <c r="E16" s="206"/>
      <c r="F16" s="206"/>
      <c r="G16" s="206"/>
      <c r="H16" s="206"/>
      <c r="I16" s="401">
        <v>-33</v>
      </c>
      <c r="J16" s="401"/>
      <c r="K16" s="401">
        <v>33</v>
      </c>
      <c r="L16" s="401"/>
      <c r="M16" s="401">
        <f t="shared" si="0"/>
        <v>33</v>
      </c>
    </row>
    <row r="17" spans="1:14" ht="14.25">
      <c r="A17" s="216" t="s">
        <v>52</v>
      </c>
      <c r="B17" s="231"/>
      <c r="C17" s="207">
        <f>C18+C19</f>
        <v>0</v>
      </c>
      <c r="D17" s="205"/>
      <c r="E17" s="207">
        <f>E18+E19</f>
        <v>0</v>
      </c>
      <c r="F17" s="205"/>
      <c r="G17" s="207">
        <f>-H17</f>
        <v>0</v>
      </c>
      <c r="H17" s="205"/>
      <c r="I17" s="207">
        <f>SUM(I18:I19)</f>
        <v>0</v>
      </c>
      <c r="J17" s="205"/>
      <c r="K17" s="207">
        <f>SUM(K18:K19)</f>
        <v>-67</v>
      </c>
      <c r="L17" s="205"/>
      <c r="M17" s="207">
        <f>+C17+E17+G17+K17+I17</f>
        <v>-67</v>
      </c>
      <c r="N17" s="228"/>
    </row>
    <row r="18" spans="1:14" ht="14.25">
      <c r="A18" s="180" t="s">
        <v>62</v>
      </c>
      <c r="B18" s="231"/>
      <c r="C18" s="204">
        <v>0</v>
      </c>
      <c r="D18" s="204"/>
      <c r="E18" s="204">
        <v>0</v>
      </c>
      <c r="F18" s="204"/>
      <c r="G18" s="206">
        <v>0</v>
      </c>
      <c r="H18" s="206"/>
      <c r="I18" s="206" t="s">
        <v>161</v>
      </c>
      <c r="J18" s="400"/>
      <c r="K18" s="400">
        <v>-61</v>
      </c>
      <c r="L18" s="400"/>
      <c r="M18" s="400">
        <f t="shared" si="0"/>
        <v>-61</v>
      </c>
      <c r="N18" s="228"/>
    </row>
    <row r="19" spans="1:14" ht="14.25">
      <c r="A19" s="180" t="s">
        <v>58</v>
      </c>
      <c r="B19" s="231"/>
      <c r="C19" s="204">
        <v>0</v>
      </c>
      <c r="D19" s="204"/>
      <c r="E19" s="204">
        <v>0</v>
      </c>
      <c r="F19" s="204"/>
      <c r="G19" s="206">
        <v>0</v>
      </c>
      <c r="H19" s="206"/>
      <c r="I19" s="206">
        <v>0</v>
      </c>
      <c r="J19" s="206"/>
      <c r="K19" s="206">
        <v>-6</v>
      </c>
      <c r="L19" s="206"/>
      <c r="M19" s="400">
        <f t="shared" si="0"/>
        <v>-6</v>
      </c>
      <c r="N19" s="228"/>
    </row>
    <row r="20" spans="1:13" ht="18" customHeight="1">
      <c r="A20" s="179" t="s">
        <v>170</v>
      </c>
      <c r="B20" s="231"/>
      <c r="C20" s="204"/>
      <c r="D20" s="204"/>
      <c r="E20" s="204">
        <v>0</v>
      </c>
      <c r="F20" s="204"/>
      <c r="G20" s="204"/>
      <c r="H20" s="204"/>
      <c r="I20" s="204"/>
      <c r="J20" s="204"/>
      <c r="K20" s="204">
        <v>0</v>
      </c>
      <c r="L20" s="204"/>
      <c r="M20" s="400">
        <f t="shared" si="0"/>
        <v>0</v>
      </c>
    </row>
    <row r="21" spans="1:14" ht="20.25" customHeight="1" thickBot="1">
      <c r="A21" s="216" t="s">
        <v>223</v>
      </c>
      <c r="B21" s="182">
        <f>+'отчет за финансово състояние'!B28</f>
        <v>19</v>
      </c>
      <c r="C21" s="232">
        <f>+C10+C14+C17</f>
        <v>962</v>
      </c>
      <c r="D21" s="205"/>
      <c r="E21" s="232">
        <f>+E10+E14+E17+E20</f>
        <v>1116</v>
      </c>
      <c r="F21" s="204"/>
      <c r="G21" s="232">
        <f>+G10+G14+G17</f>
        <v>422</v>
      </c>
      <c r="H21" s="204"/>
      <c r="I21" s="232">
        <f>+I10+I14+I17</f>
        <v>3410</v>
      </c>
      <c r="J21" s="204"/>
      <c r="K21" s="232">
        <f>+K10+K14+K17+K20</f>
        <v>-82</v>
      </c>
      <c r="L21" s="204"/>
      <c r="M21" s="232">
        <f>SUM(C21:K21)</f>
        <v>5828</v>
      </c>
      <c r="N21" s="228"/>
    </row>
    <row r="22" spans="1:13" ht="12" customHeight="1" thickTop="1">
      <c r="A22" s="216"/>
      <c r="B22" s="181"/>
      <c r="C22" s="205"/>
      <c r="D22" s="205"/>
      <c r="E22" s="205"/>
      <c r="F22" s="204"/>
      <c r="G22" s="205"/>
      <c r="H22" s="204"/>
      <c r="I22" s="204"/>
      <c r="J22" s="204"/>
      <c r="K22" s="205"/>
      <c r="L22" s="204"/>
      <c r="M22" s="205"/>
    </row>
    <row r="23" spans="1:13" ht="14.25">
      <c r="A23" s="217" t="s">
        <v>198</v>
      </c>
      <c r="B23" s="230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6" customHeight="1">
      <c r="A24" s="179"/>
      <c r="B24" s="230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4.25">
      <c r="A25" s="179" t="s">
        <v>171</v>
      </c>
      <c r="B25" s="231"/>
      <c r="C25" s="208">
        <f>+C26+C27</f>
        <v>0</v>
      </c>
      <c r="D25" s="204"/>
      <c r="E25" s="208"/>
      <c r="F25" s="204"/>
      <c r="G25" s="208">
        <f>+G26+G27</f>
        <v>0</v>
      </c>
      <c r="H25" s="204"/>
      <c r="I25" s="208">
        <f>+I26+I27</f>
        <v>0</v>
      </c>
      <c r="J25" s="208">
        <f>+J26+J27</f>
        <v>0</v>
      </c>
      <c r="K25" s="208">
        <f>+K26+K27</f>
        <v>0</v>
      </c>
      <c r="L25" s="204"/>
      <c r="M25" s="208">
        <f>+C25+E25+G25+K25+I25</f>
        <v>0</v>
      </c>
    </row>
    <row r="26" spans="1:13" ht="14.25" hidden="1">
      <c r="A26" s="180" t="s">
        <v>49</v>
      </c>
      <c r="B26" s="181"/>
      <c r="C26" s="206">
        <v>0</v>
      </c>
      <c r="D26" s="206"/>
      <c r="E26" s="206">
        <v>0</v>
      </c>
      <c r="F26" s="206"/>
      <c r="G26" s="206">
        <v>0</v>
      </c>
      <c r="H26" s="206"/>
      <c r="I26" s="206"/>
      <c r="J26" s="206"/>
      <c r="K26" s="206">
        <v>0</v>
      </c>
      <c r="L26" s="206"/>
      <c r="M26" s="204">
        <f>+C26+E26+G26+K26</f>
        <v>0</v>
      </c>
    </row>
    <row r="27" spans="1:13" ht="16.5" customHeight="1">
      <c r="A27" s="180" t="s">
        <v>169</v>
      </c>
      <c r="B27" s="181"/>
      <c r="C27" s="206">
        <v>0</v>
      </c>
      <c r="D27" s="206"/>
      <c r="E27" s="206">
        <v>0</v>
      </c>
      <c r="F27" s="206"/>
      <c r="G27" s="206">
        <v>0</v>
      </c>
      <c r="H27" s="206"/>
      <c r="I27" s="206"/>
      <c r="J27" s="206"/>
      <c r="K27" s="206"/>
      <c r="L27" s="206"/>
      <c r="M27" s="204">
        <f>+C27+E27+G27+K27+I27</f>
        <v>0</v>
      </c>
    </row>
    <row r="28" spans="1:14" ht="14.25">
      <c r="A28" s="216" t="s">
        <v>52</v>
      </c>
      <c r="B28" s="231"/>
      <c r="C28" s="207">
        <f>C29+C30</f>
        <v>0</v>
      </c>
      <c r="D28" s="205"/>
      <c r="E28" s="207">
        <f>E29+E30</f>
        <v>0</v>
      </c>
      <c r="F28" s="205"/>
      <c r="G28" s="207">
        <f>G29+G30</f>
        <v>0</v>
      </c>
      <c r="H28" s="205"/>
      <c r="I28" s="207"/>
      <c r="J28" s="205"/>
      <c r="K28" s="207">
        <f>K29+K30</f>
        <v>1</v>
      </c>
      <c r="L28" s="205"/>
      <c r="M28" s="207">
        <f>M29+M30</f>
        <v>1</v>
      </c>
      <c r="N28" s="228"/>
    </row>
    <row r="29" spans="1:14" ht="14.25">
      <c r="A29" s="180" t="s">
        <v>185</v>
      </c>
      <c r="B29" s="231"/>
      <c r="C29" s="204">
        <v>0</v>
      </c>
      <c r="D29" s="204"/>
      <c r="E29" s="204">
        <v>0</v>
      </c>
      <c r="F29" s="204"/>
      <c r="G29" s="206">
        <v>0</v>
      </c>
      <c r="H29" s="206"/>
      <c r="I29" s="206"/>
      <c r="J29" s="206"/>
      <c r="K29" s="206">
        <v>1</v>
      </c>
      <c r="L29" s="206"/>
      <c r="M29" s="206">
        <f>+C29+E29+G29+K29</f>
        <v>1</v>
      </c>
      <c r="N29" s="228"/>
    </row>
    <row r="30" spans="1:14" ht="14.25">
      <c r="A30" s="180" t="s">
        <v>58</v>
      </c>
      <c r="B30" s="231"/>
      <c r="C30" s="204">
        <v>0</v>
      </c>
      <c r="D30" s="204"/>
      <c r="E30" s="204">
        <v>0</v>
      </c>
      <c r="F30" s="204"/>
      <c r="G30" s="205"/>
      <c r="H30" s="206"/>
      <c r="I30" s="206"/>
      <c r="J30" s="206"/>
      <c r="K30" s="206"/>
      <c r="L30" s="206"/>
      <c r="M30" s="206">
        <f>+C30+E30+G30+K30</f>
        <v>0</v>
      </c>
      <c r="N30" s="228"/>
    </row>
    <row r="31" spans="1:13" ht="7.5" customHeight="1">
      <c r="A31" s="179"/>
      <c r="B31" s="231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14" ht="15" thickBot="1">
      <c r="A32" s="216" t="s">
        <v>224</v>
      </c>
      <c r="B32" s="182">
        <f>+'отчет за финансово състояние'!B28</f>
        <v>19</v>
      </c>
      <c r="C32" s="232">
        <f>+C21+C25+C28</f>
        <v>962</v>
      </c>
      <c r="D32" s="205"/>
      <c r="E32" s="232">
        <f>+E21+E25+E28</f>
        <v>1116</v>
      </c>
      <c r="F32" s="204"/>
      <c r="G32" s="232">
        <f>+G21+G25+G28</f>
        <v>422</v>
      </c>
      <c r="H32" s="204"/>
      <c r="I32" s="232">
        <f>+I21+I25+I28</f>
        <v>3410</v>
      </c>
      <c r="J32" s="204"/>
      <c r="K32" s="232">
        <f>+K21+K25+K28</f>
        <v>-81</v>
      </c>
      <c r="L32" s="204"/>
      <c r="M32" s="232">
        <f>+M21+M25+M28</f>
        <v>5829</v>
      </c>
      <c r="N32" s="228"/>
    </row>
    <row r="33" spans="1:13" ht="15.75" thickTop="1">
      <c r="A33" s="98"/>
      <c r="B33" s="99"/>
      <c r="C33" s="100"/>
      <c r="D33" s="100"/>
      <c r="E33" s="100"/>
      <c r="F33" s="101"/>
      <c r="G33" s="100"/>
      <c r="H33" s="101"/>
      <c r="I33" s="101"/>
      <c r="J33" s="101"/>
      <c r="K33" s="100"/>
      <c r="L33" s="101"/>
      <c r="M33" s="100"/>
    </row>
    <row r="34" spans="1:13" ht="15">
      <c r="A34" s="98"/>
      <c r="B34" s="99"/>
      <c r="C34" s="100"/>
      <c r="D34" s="100"/>
      <c r="E34" s="100"/>
      <c r="F34" s="101"/>
      <c r="G34" s="100"/>
      <c r="H34" s="101"/>
      <c r="I34" s="101"/>
      <c r="J34" s="101"/>
      <c r="K34" s="100"/>
      <c r="L34" s="101"/>
      <c r="M34" s="100"/>
    </row>
    <row r="35" spans="1:13" ht="15">
      <c r="A35" s="98"/>
      <c r="B35" s="99"/>
      <c r="C35" s="100"/>
      <c r="D35" s="100"/>
      <c r="E35" s="100"/>
      <c r="F35" s="101"/>
      <c r="G35" s="100"/>
      <c r="H35" s="101"/>
      <c r="I35" s="101"/>
      <c r="J35" s="101"/>
      <c r="K35" s="100"/>
      <c r="L35" s="101"/>
      <c r="M35" s="100"/>
    </row>
    <row r="36" spans="1:3" s="47" customFormat="1" ht="12.75">
      <c r="A36" s="43" t="str">
        <f>'отчет за всеобхватния доход'!A40</f>
        <v>Приложенията от страници 5 до 45 са неразделна част от финансовия отчет</v>
      </c>
      <c r="B36" s="343"/>
      <c r="C36" s="69"/>
    </row>
    <row r="37" spans="1:13" s="47" customFormat="1" ht="12.75">
      <c r="A37" s="216"/>
      <c r="B37" s="181"/>
      <c r="C37" s="205"/>
      <c r="D37" s="205"/>
      <c r="E37" s="205"/>
      <c r="F37" s="204"/>
      <c r="G37" s="205"/>
      <c r="H37" s="204"/>
      <c r="I37" s="204"/>
      <c r="J37" s="204"/>
      <c r="K37" s="205"/>
      <c r="L37" s="204"/>
      <c r="M37" s="205"/>
    </row>
    <row r="38" spans="2:3" s="47" customFormat="1" ht="12.75">
      <c r="B38" s="343"/>
      <c r="C38" s="69"/>
    </row>
    <row r="39" spans="1:3" s="47" customFormat="1" ht="12.75">
      <c r="A39" s="43" t="str">
        <f>'отчет за всеобхватния доход'!A42</f>
        <v>Междинният финансов отчет на страници от 1 до 45 e одобрен за издаване от Съвета на директорите и е</v>
      </c>
      <c r="B39" s="343"/>
      <c r="C39" s="69"/>
    </row>
    <row r="40" spans="1:3" s="47" customFormat="1" ht="12.75">
      <c r="A40" s="341" t="str">
        <f>'отчет за всеобхватния доход'!A43</f>
        <v>подписан от негово име на 28 април 2021 година от:</v>
      </c>
      <c r="B40" s="343"/>
      <c r="C40" s="69"/>
    </row>
    <row r="41" spans="1:3" s="47" customFormat="1" ht="12.75">
      <c r="A41" s="341"/>
      <c r="B41" s="343"/>
      <c r="C41" s="69"/>
    </row>
    <row r="42" spans="1:3" s="47" customFormat="1" ht="12.75">
      <c r="A42" s="341"/>
      <c r="B42" s="343"/>
      <c r="C42" s="69"/>
    </row>
    <row r="43" spans="1:11" s="47" customFormat="1" ht="12.75">
      <c r="A43" s="45"/>
      <c r="B43" s="46"/>
      <c r="E43" s="342"/>
      <c r="F43" s="342"/>
      <c r="G43" s="342"/>
      <c r="K43" s="342"/>
    </row>
    <row r="44" s="47" customFormat="1" ht="12.75">
      <c r="A44" s="70" t="s">
        <v>13</v>
      </c>
    </row>
    <row r="45" spans="1:2" s="47" customFormat="1" ht="12.75">
      <c r="A45" s="45"/>
      <c r="B45" s="74" t="s">
        <v>200</v>
      </c>
    </row>
    <row r="46" spans="1:2" s="47" customFormat="1" ht="12.75">
      <c r="A46" s="45"/>
      <c r="B46" s="46"/>
    </row>
    <row r="47" s="47" customFormat="1" ht="12.75">
      <c r="B47" s="75"/>
    </row>
    <row r="48" spans="1:2" s="47" customFormat="1" ht="12.75">
      <c r="A48" s="45"/>
      <c r="B48" s="46"/>
    </row>
    <row r="49" spans="1:3" s="47" customFormat="1" ht="12.75">
      <c r="A49" s="436" t="s">
        <v>157</v>
      </c>
      <c r="C49" s="45"/>
    </row>
    <row r="50" s="47" customFormat="1" ht="12.75">
      <c r="C50" s="45"/>
    </row>
    <row r="51" spans="2:3" s="47" customFormat="1" ht="12.75">
      <c r="B51" s="74" t="s">
        <v>156</v>
      </c>
      <c r="C51" s="45"/>
    </row>
    <row r="52" s="47" customFormat="1" ht="12.75"/>
    <row r="53" s="47" customFormat="1" ht="19.5" customHeight="1"/>
    <row r="54" spans="1:3" s="47" customFormat="1" ht="21.75" customHeight="1">
      <c r="A54" s="419" t="s">
        <v>209</v>
      </c>
      <c r="B54" s="103"/>
      <c r="C54" s="103"/>
    </row>
    <row r="55" spans="1:3" s="47" customFormat="1" ht="15">
      <c r="A55" s="419" t="s">
        <v>210</v>
      </c>
      <c r="B55" s="103"/>
      <c r="C55" s="103"/>
    </row>
    <row r="56" spans="1:3" s="47" customFormat="1" ht="15">
      <c r="A56" s="419"/>
      <c r="B56" s="103"/>
      <c r="C56" s="103"/>
    </row>
    <row r="57" spans="1:3" s="47" customFormat="1" ht="14.25">
      <c r="A57" s="408"/>
      <c r="B57" s="103"/>
      <c r="C57" s="103"/>
    </row>
  </sheetData>
  <sheetProtection/>
  <mergeCells count="2">
    <mergeCell ref="A2:M2"/>
    <mergeCell ref="A5:M5"/>
  </mergeCells>
  <printOptions horizontalCentered="1"/>
  <pageMargins left="0.4330708661417323" right="0.35433070866141736" top="0.7480314960629921" bottom="0.7480314960629921" header="0.31496062992125984" footer="0.31496062992125984"/>
  <pageSetup fitToHeight="0" fitToWidth="1" horizontalDpi="360" verticalDpi="360" orientation="portrait" scale="65" r:id="rId2"/>
  <headerFooter>
    <oddFooter>&amp;R4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21.8515625" style="0" customWidth="1"/>
    <col min="2" max="2" width="40.421875" style="0" customWidth="1"/>
    <col min="3" max="3" width="15.421875" style="0" customWidth="1"/>
  </cols>
  <sheetData>
    <row r="1" spans="1:3" ht="36.75" customHeight="1">
      <c r="A1" s="461" t="s">
        <v>180</v>
      </c>
      <c r="B1" s="461"/>
      <c r="C1" s="461"/>
    </row>
    <row r="3" ht="29.25">
      <c r="C3" s="415" t="s">
        <v>182</v>
      </c>
    </row>
    <row r="4" ht="15">
      <c r="C4" s="410" t="s">
        <v>183</v>
      </c>
    </row>
    <row r="5" spans="1:3" ht="15.75" thickBot="1">
      <c r="A5" s="411" t="s">
        <v>225</v>
      </c>
      <c r="C5" s="414">
        <v>42</v>
      </c>
    </row>
    <row r="6" spans="1:3" ht="15.75" thickTop="1">
      <c r="A6" s="411"/>
      <c r="C6" s="413"/>
    </row>
    <row r="7" spans="1:3" ht="15">
      <c r="A7" s="409" t="s">
        <v>181</v>
      </c>
      <c r="C7" s="413"/>
    </row>
    <row r="8" spans="1:3" ht="15">
      <c r="A8" s="412" t="s">
        <v>187</v>
      </c>
      <c r="C8" s="413">
        <v>0</v>
      </c>
    </row>
    <row r="9" spans="1:3" ht="15">
      <c r="A9" s="409" t="s">
        <v>188</v>
      </c>
      <c r="C9" s="413">
        <v>0</v>
      </c>
    </row>
    <row r="10" spans="1:3" ht="15">
      <c r="A10" s="409"/>
      <c r="C10" s="413"/>
    </row>
    <row r="11" spans="1:3" ht="15.75" thickBot="1">
      <c r="A11" s="409" t="s">
        <v>220</v>
      </c>
      <c r="C11" s="414">
        <f>SUM(C5+C8+C9)</f>
        <v>42</v>
      </c>
    </row>
    <row r="12" ht="15.75" thickTop="1"/>
  </sheetData>
  <sheetProtection/>
  <mergeCells count="1">
    <mergeCell ref="A1:C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13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52.8515625" style="0" customWidth="1"/>
    <col min="4" max="4" width="11.421875" style="0" customWidth="1"/>
    <col min="6" max="6" width="14.7109375" style="0" customWidth="1"/>
  </cols>
  <sheetData>
    <row r="2" ht="30.75" customHeight="1">
      <c r="B2" s="420" t="s">
        <v>189</v>
      </c>
    </row>
    <row r="3" ht="15">
      <c r="B3" s="421"/>
    </row>
    <row r="4" spans="2:8" ht="15">
      <c r="B4" s="423"/>
      <c r="C4" s="423"/>
      <c r="D4" s="424">
        <v>44286</v>
      </c>
      <c r="E4" s="425"/>
      <c r="F4" s="424">
        <v>43921</v>
      </c>
      <c r="G4" s="462"/>
      <c r="H4" s="462"/>
    </row>
    <row r="5" spans="2:8" ht="21" customHeight="1">
      <c r="B5" s="426"/>
      <c r="C5" s="426"/>
      <c r="D5" s="425" t="s">
        <v>190</v>
      </c>
      <c r="E5" s="425"/>
      <c r="F5" s="425" t="s">
        <v>190</v>
      </c>
      <c r="G5" s="462"/>
      <c r="H5" s="462"/>
    </row>
    <row r="6" spans="2:8" ht="9.75" customHeight="1">
      <c r="B6" s="426"/>
      <c r="C6" s="426"/>
      <c r="D6" s="427"/>
      <c r="E6" s="426"/>
      <c r="F6" s="427"/>
      <c r="G6" s="462"/>
      <c r="H6" s="462"/>
    </row>
    <row r="7" spans="2:8" ht="24" customHeight="1">
      <c r="B7" s="426" t="s">
        <v>191</v>
      </c>
      <c r="C7" s="428"/>
      <c r="D7" s="428">
        <v>1</v>
      </c>
      <c r="E7" s="428"/>
      <c r="F7" s="428">
        <v>0</v>
      </c>
      <c r="G7" s="462"/>
      <c r="H7" s="462"/>
    </row>
    <row r="8" spans="2:8" ht="23.25" customHeight="1" thickBot="1">
      <c r="B8" s="429" t="s">
        <v>192</v>
      </c>
      <c r="C8" s="428"/>
      <c r="D8" s="430">
        <v>-1</v>
      </c>
      <c r="E8" s="427"/>
      <c r="F8" s="431">
        <v>0</v>
      </c>
      <c r="G8" s="427"/>
      <c r="H8" s="422"/>
    </row>
    <row r="9" spans="2:8" ht="22.5" customHeight="1">
      <c r="B9" s="423" t="s">
        <v>193</v>
      </c>
      <c r="C9" s="432"/>
      <c r="D9" s="432" t="s">
        <v>161</v>
      </c>
      <c r="E9" s="432"/>
      <c r="F9" s="432" t="s">
        <v>161</v>
      </c>
      <c r="G9" s="462"/>
      <c r="H9" s="462"/>
    </row>
    <row r="10" spans="2:8" ht="35.25" customHeight="1" thickBot="1">
      <c r="B10" s="426" t="s">
        <v>194</v>
      </c>
      <c r="C10" s="428"/>
      <c r="D10" s="428">
        <v>0</v>
      </c>
      <c r="E10" s="428"/>
      <c r="F10" s="428">
        <v>0</v>
      </c>
      <c r="G10" s="463"/>
      <c r="H10" s="463"/>
    </row>
    <row r="11" spans="2:8" ht="29.25" customHeight="1" thickBot="1">
      <c r="B11" s="426" t="s">
        <v>195</v>
      </c>
      <c r="C11" s="428"/>
      <c r="D11" s="433">
        <v>0</v>
      </c>
      <c r="E11" s="426"/>
      <c r="F11" s="433">
        <v>0</v>
      </c>
      <c r="G11" s="462"/>
      <c r="H11" s="462"/>
    </row>
    <row r="12" spans="2:8" ht="23.25" customHeight="1" thickBot="1" thickTop="1">
      <c r="B12" s="426" t="s">
        <v>196</v>
      </c>
      <c r="C12" s="428"/>
      <c r="D12" s="434">
        <v>18</v>
      </c>
      <c r="E12" s="426"/>
      <c r="F12" s="434">
        <v>0</v>
      </c>
      <c r="G12" s="462"/>
      <c r="H12" s="462"/>
    </row>
    <row r="13" spans="2:8" ht="16.5" thickBot="1" thickTop="1">
      <c r="B13" s="423" t="s">
        <v>197</v>
      </c>
      <c r="C13" s="428"/>
      <c r="D13" s="435">
        <v>18</v>
      </c>
      <c r="E13" s="423"/>
      <c r="F13" s="435">
        <v>0</v>
      </c>
      <c r="G13" s="462"/>
      <c r="H13" s="462"/>
    </row>
    <row r="14" ht="15.75" thickTop="1"/>
  </sheetData>
  <sheetProtection/>
  <mergeCells count="9">
    <mergeCell ref="G11:H11"/>
    <mergeCell ref="G12:H12"/>
    <mergeCell ref="G13:H13"/>
    <mergeCell ref="G4:H4"/>
    <mergeCell ref="G5:H5"/>
    <mergeCell ref="G6:H6"/>
    <mergeCell ref="G7:H7"/>
    <mergeCell ref="G9:H9"/>
    <mergeCell ref="G10:H1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85" zoomScaleNormal="85" zoomScalePageLayoutView="0" workbookViewId="0" topLeftCell="A28">
      <selection activeCell="F44" sqref="F44"/>
    </sheetView>
  </sheetViews>
  <sheetFormatPr defaultColWidth="0" defaultRowHeight="0" customHeight="1" zeroHeight="1"/>
  <cols>
    <col min="1" max="5" width="9.28125" style="152" customWidth="1"/>
    <col min="6" max="6" width="12.140625" style="152" customWidth="1"/>
    <col min="7" max="7" width="49.57421875" style="162" customWidth="1"/>
    <col min="8" max="8" width="27.140625" style="152" hidden="1" customWidth="1"/>
    <col min="9" max="9" width="13.00390625" style="152" customWidth="1"/>
    <col min="10" max="16384" width="9.28125" style="152" hidden="1" customWidth="1"/>
  </cols>
  <sheetData>
    <row r="1" spans="1:8" ht="18">
      <c r="A1" s="399" t="s">
        <v>148</v>
      </c>
      <c r="B1" s="148"/>
      <c r="C1" s="148"/>
      <c r="D1" s="149"/>
      <c r="E1" s="148"/>
      <c r="F1" s="148"/>
      <c r="G1" s="150"/>
      <c r="H1" s="151"/>
    </row>
    <row r="2" spans="1:7" ht="15">
      <c r="A2" s="153"/>
      <c r="B2" s="153"/>
      <c r="C2" s="153"/>
      <c r="D2" s="153"/>
      <c r="E2" s="153"/>
      <c r="F2" s="153"/>
      <c r="G2" s="154"/>
    </row>
    <row r="3" spans="1:7" ht="15">
      <c r="A3" s="154"/>
      <c r="B3" s="154"/>
      <c r="C3" s="154"/>
      <c r="D3" s="154"/>
      <c r="E3" s="154"/>
      <c r="F3" s="153"/>
      <c r="G3" s="154"/>
    </row>
    <row r="4" spans="1:7" ht="15">
      <c r="A4" s="153"/>
      <c r="B4" s="153"/>
      <c r="C4" s="153"/>
      <c r="D4" s="153"/>
      <c r="E4" s="153"/>
      <c r="F4" s="153"/>
      <c r="G4" s="154"/>
    </row>
    <row r="5" spans="1:7" ht="18">
      <c r="A5" s="155" t="s">
        <v>186</v>
      </c>
      <c r="B5" s="155"/>
      <c r="C5" s="155"/>
      <c r="D5" s="155"/>
      <c r="E5" s="155"/>
      <c r="F5" s="156"/>
      <c r="G5" s="157"/>
    </row>
    <row r="6" spans="1:7" ht="18">
      <c r="A6" s="155"/>
      <c r="B6" s="155"/>
      <c r="C6" s="155"/>
      <c r="D6" s="155"/>
      <c r="E6" s="155"/>
      <c r="F6" s="156"/>
      <c r="G6" s="157"/>
    </row>
    <row r="7" spans="1:7" ht="18">
      <c r="A7" s="155"/>
      <c r="B7" s="155" t="s">
        <v>0</v>
      </c>
      <c r="C7" s="155"/>
      <c r="D7" s="155"/>
      <c r="E7" s="155"/>
      <c r="F7" s="155"/>
      <c r="G7" s="157" t="s">
        <v>153</v>
      </c>
    </row>
    <row r="8" spans="1:7" ht="18">
      <c r="A8" s="155"/>
      <c r="B8" s="155"/>
      <c r="C8" s="155"/>
      <c r="D8" s="155"/>
      <c r="E8" s="155"/>
      <c r="F8" s="155"/>
      <c r="G8" s="157"/>
    </row>
    <row r="9" spans="1:7" ht="18">
      <c r="A9" s="155"/>
      <c r="B9" s="155" t="s">
        <v>13</v>
      </c>
      <c r="C9" s="155"/>
      <c r="D9" s="155"/>
      <c r="E9" s="155"/>
      <c r="F9" s="155"/>
      <c r="G9" s="157" t="s">
        <v>177</v>
      </c>
    </row>
    <row r="10" spans="1:7" ht="18">
      <c r="A10" s="155"/>
      <c r="B10" s="155"/>
      <c r="C10" s="155"/>
      <c r="D10" s="155"/>
      <c r="E10" s="155"/>
      <c r="F10" s="155"/>
      <c r="G10" s="157"/>
    </row>
    <row r="11" spans="1:7" ht="18">
      <c r="A11" s="155"/>
      <c r="B11" s="155" t="s">
        <v>202</v>
      </c>
      <c r="C11" s="155"/>
      <c r="D11" s="155"/>
      <c r="E11" s="155"/>
      <c r="F11" s="155"/>
      <c r="G11" s="157" t="s">
        <v>201</v>
      </c>
    </row>
    <row r="12" spans="1:7" ht="18">
      <c r="A12" s="155"/>
      <c r="B12" s="155"/>
      <c r="C12" s="155"/>
      <c r="D12" s="155"/>
      <c r="E12" s="155"/>
      <c r="F12" s="155"/>
      <c r="G12" s="157"/>
    </row>
    <row r="13" spans="1:7" ht="18">
      <c r="A13" s="155"/>
      <c r="B13" s="155"/>
      <c r="C13" s="155"/>
      <c r="D13" s="155"/>
      <c r="E13" s="155"/>
      <c r="F13" s="155"/>
      <c r="G13" s="157"/>
    </row>
    <row r="14" spans="1:7" ht="18">
      <c r="A14" s="155"/>
      <c r="B14" s="155"/>
      <c r="C14" s="155"/>
      <c r="D14" s="155"/>
      <c r="E14" s="155"/>
      <c r="F14" s="155"/>
      <c r="G14" s="157"/>
    </row>
    <row r="15" spans="1:7" ht="18">
      <c r="A15" s="158"/>
      <c r="B15" s="155"/>
      <c r="C15" s="155"/>
      <c r="D15" s="155"/>
      <c r="E15" s="155"/>
      <c r="F15" s="158"/>
      <c r="G15" s="157"/>
    </row>
    <row r="16" spans="1:7" ht="18">
      <c r="A16" s="158"/>
      <c r="B16" s="155"/>
      <c r="C16" s="155"/>
      <c r="D16" s="155"/>
      <c r="E16" s="155"/>
      <c r="F16" s="158"/>
      <c r="G16" s="159"/>
    </row>
    <row r="17" spans="1:7" ht="18">
      <c r="A17" s="158"/>
      <c r="B17" s="155"/>
      <c r="C17" s="155"/>
      <c r="D17" s="155"/>
      <c r="E17" s="155"/>
      <c r="F17" s="158"/>
      <c r="G17" s="159"/>
    </row>
    <row r="18" spans="1:7" ht="18">
      <c r="A18" s="155"/>
      <c r="B18" s="155"/>
      <c r="C18" s="155"/>
      <c r="D18" s="156"/>
      <c r="E18" s="155"/>
      <c r="F18" s="156"/>
      <c r="G18" s="156"/>
    </row>
    <row r="19" spans="1:7" ht="18">
      <c r="A19" s="155"/>
      <c r="B19" s="155"/>
      <c r="C19" s="155"/>
      <c r="D19" s="155"/>
      <c r="E19" s="155"/>
      <c r="F19" s="156"/>
      <c r="G19" s="160"/>
    </row>
    <row r="20" spans="1:7" ht="18">
      <c r="A20" s="155"/>
      <c r="B20" s="155"/>
      <c r="C20" s="155"/>
      <c r="D20" s="155"/>
      <c r="E20" s="155"/>
      <c r="F20" s="156"/>
      <c r="G20" s="155"/>
    </row>
    <row r="21" spans="1:7" ht="18">
      <c r="A21" s="155"/>
      <c r="B21" s="155"/>
      <c r="C21" s="155"/>
      <c r="D21" s="155"/>
      <c r="E21" s="155"/>
      <c r="F21" s="156"/>
      <c r="G21" s="155"/>
    </row>
    <row r="22" spans="1:7" ht="18">
      <c r="A22" s="156"/>
      <c r="B22" s="155"/>
      <c r="C22" s="155"/>
      <c r="D22" s="155"/>
      <c r="E22" s="155"/>
      <c r="F22" s="156"/>
      <c r="G22" s="157"/>
    </row>
    <row r="23" spans="1:7" ht="18">
      <c r="A23" s="155"/>
      <c r="B23" s="155"/>
      <c r="C23" s="155"/>
      <c r="D23" s="155"/>
      <c r="E23" s="155"/>
      <c r="F23" s="156"/>
      <c r="G23" s="157"/>
    </row>
    <row r="24" spans="1:7" ht="18">
      <c r="A24" s="156"/>
      <c r="B24" s="155"/>
      <c r="C24" s="155"/>
      <c r="D24" s="155"/>
      <c r="E24" s="155"/>
      <c r="F24" s="156"/>
      <c r="G24" s="157"/>
    </row>
    <row r="25" spans="1:7" ht="18">
      <c r="A25" s="156"/>
      <c r="B25" s="155"/>
      <c r="C25" s="155"/>
      <c r="D25" s="155"/>
      <c r="E25" s="155"/>
      <c r="F25" s="156"/>
      <c r="G25" s="157"/>
    </row>
    <row r="26" spans="1:7" ht="18">
      <c r="A26" s="155" t="s">
        <v>1</v>
      </c>
      <c r="B26" s="155"/>
      <c r="C26" s="155"/>
      <c r="D26" s="155"/>
      <c r="E26" s="155"/>
      <c r="F26" s="156"/>
      <c r="G26" s="157" t="s">
        <v>150</v>
      </c>
    </row>
    <row r="27" spans="1:7" ht="18">
      <c r="A27" s="156"/>
      <c r="B27" s="155"/>
      <c r="C27" s="155"/>
      <c r="D27" s="155"/>
      <c r="E27" s="155"/>
      <c r="F27" s="156"/>
      <c r="G27" s="157" t="s">
        <v>149</v>
      </c>
    </row>
    <row r="28" spans="1:7" ht="18">
      <c r="A28" s="156"/>
      <c r="B28" s="155"/>
      <c r="C28" s="155"/>
      <c r="D28" s="155"/>
      <c r="E28" s="155"/>
      <c r="F28" s="156"/>
      <c r="G28" s="155"/>
    </row>
    <row r="29" spans="1:7" ht="18">
      <c r="A29" s="155"/>
      <c r="B29" s="155"/>
      <c r="C29" s="155"/>
      <c r="D29" s="155"/>
      <c r="E29" s="155"/>
      <c r="F29" s="155"/>
      <c r="G29" s="157"/>
    </row>
    <row r="30" spans="1:7" ht="18">
      <c r="A30" s="156"/>
      <c r="B30" s="155"/>
      <c r="C30" s="155"/>
      <c r="D30" s="155"/>
      <c r="E30" s="155"/>
      <c r="F30" s="156"/>
      <c r="G30" s="157"/>
    </row>
    <row r="31" spans="1:7" ht="18">
      <c r="A31" s="156"/>
      <c r="B31" s="155"/>
      <c r="C31" s="155"/>
      <c r="D31" s="155"/>
      <c r="E31" s="155"/>
      <c r="F31" s="155"/>
      <c r="G31" s="155"/>
    </row>
    <row r="32" spans="1:7" ht="18">
      <c r="A32" s="155" t="s">
        <v>2</v>
      </c>
      <c r="B32" s="155"/>
      <c r="C32" s="155"/>
      <c r="D32" s="155"/>
      <c r="E32" s="155"/>
      <c r="F32" s="155"/>
      <c r="G32" s="155"/>
    </row>
    <row r="33" spans="1:9" ht="18.75">
      <c r="A33" s="155"/>
      <c r="B33" s="155"/>
      <c r="C33" s="155"/>
      <c r="D33" s="155"/>
      <c r="E33" s="155"/>
      <c r="F33" s="156"/>
      <c r="G33" s="396" t="s">
        <v>151</v>
      </c>
      <c r="H33" s="397"/>
      <c r="I33" s="397"/>
    </row>
    <row r="34" spans="1:9" ht="18.75">
      <c r="A34" s="155"/>
      <c r="B34" s="155"/>
      <c r="C34" s="155"/>
      <c r="D34" s="155"/>
      <c r="E34" s="155"/>
      <c r="F34" s="156"/>
      <c r="G34" s="398"/>
      <c r="H34" s="397"/>
      <c r="I34" s="397"/>
    </row>
    <row r="35" spans="1:9" ht="18.75">
      <c r="A35" s="155"/>
      <c r="B35" s="155"/>
      <c r="C35" s="155"/>
      <c r="D35" s="155"/>
      <c r="E35" s="155"/>
      <c r="F35" s="156"/>
      <c r="G35" s="398" t="s">
        <v>152</v>
      </c>
      <c r="H35" s="397"/>
      <c r="I35" s="397"/>
    </row>
    <row r="36" spans="1:7" ht="18">
      <c r="A36" s="155"/>
      <c r="B36" s="155"/>
      <c r="C36" s="155"/>
      <c r="D36" s="155"/>
      <c r="E36" s="155"/>
      <c r="F36" s="156"/>
      <c r="G36" s="157"/>
    </row>
    <row r="37" spans="1:7" ht="18">
      <c r="A37" s="156"/>
      <c r="B37" s="155"/>
      <c r="C37" s="155"/>
      <c r="D37" s="155"/>
      <c r="E37" s="155"/>
      <c r="F37" s="156"/>
      <c r="G37" s="157"/>
    </row>
    <row r="38" spans="1:7" ht="18">
      <c r="A38" s="156"/>
      <c r="B38" s="155"/>
      <c r="C38" s="155"/>
      <c r="D38" s="155"/>
      <c r="E38" s="155"/>
      <c r="F38" s="156"/>
      <c r="G38" s="157"/>
    </row>
    <row r="39" spans="1:7" ht="18">
      <c r="A39" s="155" t="s">
        <v>139</v>
      </c>
      <c r="B39" s="328"/>
      <c r="C39" s="328"/>
      <c r="D39" s="155" t="s">
        <v>213</v>
      </c>
      <c r="E39" s="346"/>
      <c r="F39" s="328"/>
      <c r="G39" s="157"/>
    </row>
    <row r="40" spans="1:6" ht="18">
      <c r="A40" s="156"/>
      <c r="B40" s="155"/>
      <c r="C40" s="155"/>
      <c r="D40" s="155"/>
      <c r="E40" s="155"/>
      <c r="F40" s="156"/>
    </row>
    <row r="41" spans="1:9" ht="18">
      <c r="A41" s="156"/>
      <c r="B41" s="155"/>
      <c r="C41" s="155"/>
      <c r="D41" s="155"/>
      <c r="E41" s="155"/>
      <c r="F41" s="156"/>
      <c r="H41" s="162"/>
      <c r="I41" s="162"/>
    </row>
    <row r="42" spans="1:9" ht="18">
      <c r="A42" s="156"/>
      <c r="B42" s="155"/>
      <c r="C42" s="155"/>
      <c r="D42" s="155"/>
      <c r="E42" s="155"/>
      <c r="F42" s="156"/>
      <c r="G42" s="157"/>
      <c r="H42" s="162"/>
      <c r="I42" s="162"/>
    </row>
    <row r="43" spans="1:9" ht="18">
      <c r="A43" s="156"/>
      <c r="B43" s="155"/>
      <c r="C43" s="155"/>
      <c r="D43" s="155"/>
      <c r="E43" s="155"/>
      <c r="F43" s="156"/>
      <c r="G43" s="157"/>
      <c r="H43" s="162"/>
      <c r="I43" s="162"/>
    </row>
    <row r="44" spans="1:9" ht="18">
      <c r="A44" s="156"/>
      <c r="B44" s="155"/>
      <c r="C44" s="155"/>
      <c r="D44" s="155"/>
      <c r="E44" s="155"/>
      <c r="F44" s="155"/>
      <c r="G44" s="157"/>
      <c r="H44" s="162"/>
      <c r="I44" s="162"/>
    </row>
    <row r="45" spans="1:7" ht="18">
      <c r="A45" s="156"/>
      <c r="B45" s="155"/>
      <c r="C45" s="155"/>
      <c r="D45" s="155"/>
      <c r="E45" s="155"/>
      <c r="F45" s="155"/>
      <c r="G45" s="157"/>
    </row>
    <row r="46" spans="1:7" ht="18">
      <c r="A46" s="156"/>
      <c r="B46" s="155"/>
      <c r="C46" s="155"/>
      <c r="D46" s="155"/>
      <c r="E46" s="155"/>
      <c r="F46" s="155"/>
      <c r="G46" s="155"/>
    </row>
    <row r="47" spans="1:7" ht="18">
      <c r="A47" s="156"/>
      <c r="B47" s="155"/>
      <c r="C47" s="155"/>
      <c r="D47" s="155"/>
      <c r="E47" s="155"/>
      <c r="F47" s="155"/>
      <c r="G47" s="155"/>
    </row>
    <row r="48" spans="1:7" ht="18">
      <c r="A48" s="155"/>
      <c r="B48" s="155"/>
      <c r="C48" s="155"/>
      <c r="D48" s="155"/>
      <c r="E48" s="155"/>
      <c r="F48" s="156"/>
      <c r="G48" s="157"/>
    </row>
    <row r="49" spans="1:7" ht="18">
      <c r="A49" s="156"/>
      <c r="B49" s="155"/>
      <c r="C49" s="155"/>
      <c r="D49" s="155"/>
      <c r="E49" s="155"/>
      <c r="F49" s="155"/>
      <c r="G49" s="155"/>
    </row>
    <row r="50" spans="1:7" ht="18">
      <c r="A50" s="156"/>
      <c r="B50" s="155"/>
      <c r="C50" s="155"/>
      <c r="D50" s="155"/>
      <c r="E50" s="155"/>
      <c r="F50" s="155"/>
      <c r="G50" s="155"/>
    </row>
    <row r="51" spans="1:7" ht="18">
      <c r="A51" s="155"/>
      <c r="B51" s="155"/>
      <c r="C51" s="155"/>
      <c r="D51" s="155"/>
      <c r="E51" s="155"/>
      <c r="F51" s="156"/>
      <c r="G51" s="157"/>
    </row>
    <row r="52" spans="1:7" ht="18">
      <c r="A52" s="156"/>
      <c r="B52" s="155"/>
      <c r="C52" s="155"/>
      <c r="D52" s="155"/>
      <c r="E52" s="155"/>
      <c r="F52" s="156"/>
      <c r="G52" s="157"/>
    </row>
    <row r="53" spans="1:6" ht="18">
      <c r="A53" s="156"/>
      <c r="D53" s="161"/>
      <c r="F53" s="156"/>
    </row>
    <row r="54" spans="1:6" ht="18">
      <c r="A54" s="156"/>
      <c r="D54" s="161"/>
      <c r="F54" s="156"/>
    </row>
    <row r="55" spans="1:9" ht="18">
      <c r="A55" s="156"/>
      <c r="D55" s="161"/>
      <c r="F55" s="155"/>
      <c r="G55" s="155"/>
      <c r="H55" s="155"/>
      <c r="I55" s="155"/>
    </row>
    <row r="56" spans="1:9" ht="18">
      <c r="A56" s="155"/>
      <c r="D56" s="161"/>
      <c r="F56" s="156"/>
      <c r="G56" s="155"/>
      <c r="H56" s="155"/>
      <c r="I56" s="155"/>
    </row>
    <row r="57" spans="1:7" ht="18">
      <c r="A57" s="155"/>
      <c r="D57" s="163"/>
      <c r="F57" s="156"/>
      <c r="G57" s="155"/>
    </row>
    <row r="58" spans="1:6" ht="18">
      <c r="A58" s="155"/>
      <c r="D58" s="163"/>
      <c r="F58" s="156"/>
    </row>
    <row r="59" spans="1:6" ht="18">
      <c r="A59" s="156"/>
      <c r="D59" s="163"/>
      <c r="F59" s="156"/>
    </row>
    <row r="60" spans="1:6" ht="18">
      <c r="A60" s="156"/>
      <c r="D60" s="163"/>
      <c r="F60" s="156"/>
    </row>
    <row r="61" spans="1:6" ht="18">
      <c r="A61" s="156"/>
      <c r="D61" s="163"/>
      <c r="F61" s="156"/>
    </row>
    <row r="62" spans="1:7" ht="18">
      <c r="A62" s="156"/>
      <c r="D62" s="163"/>
      <c r="F62" s="156"/>
      <c r="G62" s="156"/>
    </row>
    <row r="63" spans="1:6" ht="18">
      <c r="A63" s="156"/>
      <c r="D63" s="163"/>
      <c r="F63" s="156"/>
    </row>
    <row r="64" spans="1:9" ht="18">
      <c r="A64" s="156"/>
      <c r="D64" s="163"/>
      <c r="H64" s="162"/>
      <c r="I64" s="162"/>
    </row>
    <row r="65" spans="1:6" ht="18">
      <c r="A65" s="156"/>
      <c r="F65" s="156"/>
    </row>
    <row r="66" spans="1:6" ht="18">
      <c r="A66" s="156"/>
      <c r="F66" s="156"/>
    </row>
    <row r="67" spans="1:6" ht="18">
      <c r="A67" s="156"/>
      <c r="F67" s="156"/>
    </row>
    <row r="68" spans="1:6" ht="18">
      <c r="A68" s="156"/>
      <c r="F68" s="156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 customHeight="1"/>
    <row r="80" ht="12.75" customHeight="1"/>
  </sheetData>
  <sheetProtection/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A25">
      <selection activeCell="G25" activeCellId="1" sqref="E39 G25:G26"/>
    </sheetView>
  </sheetViews>
  <sheetFormatPr defaultColWidth="9.140625" defaultRowHeight="15"/>
  <cols>
    <col min="3" max="3" width="14.8515625" style="0" customWidth="1"/>
    <col min="6" max="6" width="14.57421875" style="0" customWidth="1"/>
    <col min="8" max="8" width="13.57421875" style="0" customWidth="1"/>
    <col min="9" max="9" width="15.57421875" style="0" customWidth="1"/>
    <col min="10" max="10" width="12.7109375" style="0" customWidth="1"/>
    <col min="11" max="11" width="15.00390625" style="0" customWidth="1"/>
    <col min="12" max="12" width="12.421875" style="0" customWidth="1"/>
    <col min="13" max="13" width="12.00390625" style="0" customWidth="1"/>
    <col min="14" max="14" width="15.00390625" style="0" customWidth="1"/>
    <col min="15" max="15" width="15.8515625" style="0" customWidth="1"/>
  </cols>
  <sheetData>
    <row r="2" spans="1:8" ht="15">
      <c r="A2" s="247" t="s">
        <v>65</v>
      </c>
      <c r="B2" t="s">
        <v>66</v>
      </c>
      <c r="G2" s="247" t="s">
        <v>67</v>
      </c>
      <c r="H2" s="247" t="s">
        <v>68</v>
      </c>
    </row>
    <row r="3" spans="1:9" ht="15">
      <c r="A3" s="247" t="s">
        <v>69</v>
      </c>
      <c r="B3">
        <v>2016</v>
      </c>
      <c r="G3" s="247"/>
      <c r="H3" s="247"/>
      <c r="I3" s="247"/>
    </row>
    <row r="4" spans="1:10" ht="15">
      <c r="A4" s="248" t="s">
        <v>70</v>
      </c>
      <c r="B4" s="249" t="s">
        <v>71</v>
      </c>
      <c r="C4" s="249"/>
      <c r="D4" s="249"/>
      <c r="E4" s="249"/>
      <c r="F4" s="249">
        <v>2016</v>
      </c>
      <c r="G4" s="248" t="s">
        <v>72</v>
      </c>
      <c r="H4" s="248" t="s">
        <v>73</v>
      </c>
      <c r="I4" s="248"/>
      <c r="J4" s="249"/>
    </row>
    <row r="6" ht="15">
      <c r="A6" s="250" t="s">
        <v>74</v>
      </c>
    </row>
    <row r="8" spans="1:11" ht="15">
      <c r="A8" s="250" t="s">
        <v>75</v>
      </c>
      <c r="I8">
        <v>2016</v>
      </c>
      <c r="K8">
        <v>2015</v>
      </c>
    </row>
    <row r="9" spans="1:12" ht="15">
      <c r="A9">
        <v>703</v>
      </c>
      <c r="C9" s="251">
        <v>274032.05</v>
      </c>
      <c r="F9" s="252"/>
      <c r="H9" s="251"/>
      <c r="I9" s="251">
        <v>421792.17</v>
      </c>
      <c r="J9">
        <v>703</v>
      </c>
      <c r="K9" s="251">
        <v>119617.38</v>
      </c>
      <c r="L9" s="251">
        <v>92245.2</v>
      </c>
    </row>
    <row r="10" spans="1:12" ht="15">
      <c r="A10">
        <v>723</v>
      </c>
      <c r="C10" s="251">
        <v>2291027.86</v>
      </c>
      <c r="F10" s="252"/>
      <c r="H10" s="251"/>
      <c r="I10" s="251">
        <v>596540.3</v>
      </c>
      <c r="J10">
        <v>723</v>
      </c>
      <c r="K10" s="251">
        <v>186970.33</v>
      </c>
      <c r="L10" s="251">
        <v>186970.33</v>
      </c>
    </row>
    <row r="11" spans="1:12" ht="15">
      <c r="A11">
        <v>729</v>
      </c>
      <c r="C11" s="251">
        <v>253413.86</v>
      </c>
      <c r="F11" s="252"/>
      <c r="H11" s="251"/>
      <c r="I11" s="251">
        <v>653295.68</v>
      </c>
      <c r="J11">
        <v>729</v>
      </c>
      <c r="K11" s="251">
        <v>554337.85</v>
      </c>
      <c r="L11" s="251">
        <v>157626.14</v>
      </c>
    </row>
    <row r="12" spans="1:12" ht="15">
      <c r="A12">
        <v>792</v>
      </c>
      <c r="C12" s="251">
        <v>10758</v>
      </c>
      <c r="F12" s="252"/>
      <c r="H12" s="251"/>
      <c r="I12" s="251">
        <v>3484.18</v>
      </c>
      <c r="J12">
        <v>792</v>
      </c>
      <c r="K12" s="251">
        <v>471.23</v>
      </c>
      <c r="L12" s="251">
        <v>471.23</v>
      </c>
    </row>
    <row r="13" spans="3:12" ht="15">
      <c r="C13" s="253">
        <f>SUM(C9:C12)</f>
        <v>2829231.7699999996</v>
      </c>
      <c r="F13" s="252"/>
      <c r="H13" s="254"/>
      <c r="I13" s="255">
        <f>SUM(I9:I12)</f>
        <v>1675112.3299999998</v>
      </c>
      <c r="K13" s="255">
        <f>SUM(K9:K12)</f>
        <v>861396.7899999999</v>
      </c>
      <c r="L13" s="254">
        <f>SUM(L9:L12)</f>
        <v>437312.89999999997</v>
      </c>
    </row>
    <row r="15" spans="1:11" ht="15">
      <c r="A15" s="247" t="s">
        <v>5</v>
      </c>
      <c r="I15">
        <v>2016</v>
      </c>
      <c r="K15">
        <v>2015</v>
      </c>
    </row>
    <row r="16" spans="1:15" ht="15">
      <c r="A16">
        <v>7090</v>
      </c>
      <c r="C16" s="256">
        <v>75641.04</v>
      </c>
      <c r="E16" t="s">
        <v>76</v>
      </c>
      <c r="I16" s="257">
        <v>411129.35</v>
      </c>
      <c r="J16">
        <v>709</v>
      </c>
      <c r="K16" s="257">
        <v>29482.79</v>
      </c>
      <c r="M16">
        <v>2016</v>
      </c>
      <c r="O16">
        <v>2015</v>
      </c>
    </row>
    <row r="17" spans="1:15" ht="15">
      <c r="A17">
        <v>724</v>
      </c>
      <c r="C17" s="256">
        <v>3781.69</v>
      </c>
      <c r="E17">
        <v>721</v>
      </c>
      <c r="F17" s="166">
        <f>C19</f>
        <v>164638.18</v>
      </c>
      <c r="G17" s="258"/>
      <c r="I17" s="257">
        <v>57.4</v>
      </c>
      <c r="J17">
        <v>724</v>
      </c>
      <c r="K17" s="257">
        <v>53.82</v>
      </c>
      <c r="L17">
        <v>721</v>
      </c>
      <c r="M17" s="251">
        <v>222895.14</v>
      </c>
      <c r="N17">
        <v>721</v>
      </c>
      <c r="O17" s="251">
        <v>52041.43</v>
      </c>
    </row>
    <row r="18" spans="1:15" ht="15">
      <c r="A18">
        <v>624</v>
      </c>
      <c r="C18" s="259">
        <v>-10452.92</v>
      </c>
      <c r="E18">
        <v>621</v>
      </c>
      <c r="F18" s="166">
        <f>C21</f>
        <v>0</v>
      </c>
      <c r="G18" s="258" t="s">
        <v>77</v>
      </c>
      <c r="I18" s="259">
        <v>-197.15</v>
      </c>
      <c r="J18">
        <v>624</v>
      </c>
      <c r="K18" s="259"/>
      <c r="L18">
        <v>621</v>
      </c>
      <c r="M18" s="260">
        <v>-2.35</v>
      </c>
      <c r="N18">
        <v>621</v>
      </c>
      <c r="O18" s="260"/>
    </row>
    <row r="19" spans="1:15" ht="15">
      <c r="A19">
        <v>721</v>
      </c>
      <c r="C19" s="256">
        <v>164638.18</v>
      </c>
      <c r="E19">
        <v>623</v>
      </c>
      <c r="F19" s="166">
        <f>C20</f>
        <v>-63126.94</v>
      </c>
      <c r="G19" s="258"/>
      <c r="I19" s="257">
        <v>222895.14</v>
      </c>
      <c r="J19">
        <v>721</v>
      </c>
      <c r="K19" s="257">
        <v>52041.43</v>
      </c>
      <c r="L19">
        <v>624</v>
      </c>
      <c r="M19" s="261">
        <v>-194.8</v>
      </c>
      <c r="N19">
        <v>623</v>
      </c>
      <c r="O19" s="261">
        <v>0</v>
      </c>
    </row>
    <row r="20" spans="1:15" ht="15">
      <c r="A20" s="262">
        <v>623692</v>
      </c>
      <c r="C20" s="263">
        <v>-63126.94</v>
      </c>
      <c r="F20" s="264">
        <f>SUM(F17:F19)</f>
        <v>101511.23999999999</v>
      </c>
      <c r="G20" s="258"/>
      <c r="I20" s="263">
        <v>-506.64</v>
      </c>
      <c r="J20" s="262">
        <v>623692</v>
      </c>
      <c r="K20" s="265"/>
      <c r="L20" s="262">
        <v>623692</v>
      </c>
      <c r="M20" s="261">
        <v>-506.64</v>
      </c>
      <c r="N20" s="262">
        <v>623692</v>
      </c>
      <c r="O20" s="261">
        <v>0</v>
      </c>
    </row>
    <row r="21" spans="1:15" ht="15">
      <c r="A21" s="4"/>
      <c r="B21" s="4"/>
      <c r="C21" s="266"/>
      <c r="G21" s="166"/>
      <c r="I21" s="255">
        <f>SUM(I16:I20)</f>
        <v>633378.1</v>
      </c>
      <c r="K21" s="255">
        <f>SUM(K16:K20)</f>
        <v>81578.04000000001</v>
      </c>
      <c r="M21" s="255">
        <f>SUM(M17:M20)</f>
        <v>222191.35</v>
      </c>
      <c r="O21" s="261">
        <f>SUM(O17:O20)</f>
        <v>52041.43</v>
      </c>
    </row>
    <row r="22" spans="1:15" ht="15">
      <c r="A22" s="4"/>
      <c r="B22" s="4"/>
      <c r="C22" s="266"/>
      <c r="G22" s="166"/>
      <c r="I22" s="255"/>
      <c r="K22" s="255"/>
      <c r="M22" s="255"/>
      <c r="O22" s="261"/>
    </row>
    <row r="23" spans="1:15" ht="15">
      <c r="A23" s="4"/>
      <c r="B23" s="4"/>
      <c r="C23" s="266">
        <f>SUM(C16:C21)</f>
        <v>170481.05</v>
      </c>
      <c r="E23" t="s">
        <v>78</v>
      </c>
      <c r="I23" s="255"/>
      <c r="K23" s="255"/>
      <c r="M23" s="251"/>
      <c r="O23" s="261"/>
    </row>
    <row r="24" spans="3:15" ht="15">
      <c r="C24" s="258"/>
      <c r="E24">
        <v>7090</v>
      </c>
      <c r="F24" s="166">
        <f>C16</f>
        <v>75641.04</v>
      </c>
      <c r="G24" s="258"/>
      <c r="L24">
        <v>709</v>
      </c>
      <c r="M24" s="251">
        <v>411129.35</v>
      </c>
      <c r="N24" s="261"/>
      <c r="O24" s="251">
        <v>29482.79</v>
      </c>
    </row>
    <row r="25" spans="3:15" ht="15">
      <c r="C25" s="267"/>
      <c r="E25">
        <v>724</v>
      </c>
      <c r="F25" s="166">
        <f>C17</f>
        <v>3781.69</v>
      </c>
      <c r="G25" s="258"/>
      <c r="H25" s="268"/>
      <c r="K25" s="4"/>
      <c r="L25">
        <v>724</v>
      </c>
      <c r="M25" s="269">
        <v>57.4</v>
      </c>
      <c r="N25" s="251"/>
      <c r="O25" s="269">
        <v>53.82</v>
      </c>
    </row>
    <row r="26" spans="3:15" ht="15">
      <c r="C26" s="267"/>
      <c r="E26">
        <v>624</v>
      </c>
      <c r="F26" s="166">
        <f>C18</f>
        <v>-10452.92</v>
      </c>
      <c r="G26" s="258"/>
      <c r="K26" s="270"/>
      <c r="L26">
        <v>624</v>
      </c>
      <c r="M26" s="271">
        <v>0</v>
      </c>
      <c r="O26" s="271">
        <v>0</v>
      </c>
    </row>
    <row r="27" spans="3:15" ht="15">
      <c r="C27" s="267"/>
      <c r="F27" s="166"/>
      <c r="G27" s="166"/>
      <c r="M27" s="251"/>
      <c r="O27" s="261"/>
    </row>
    <row r="28" spans="3:15" ht="15">
      <c r="C28" s="267"/>
      <c r="F28" s="166">
        <f>SUM(F24:F27)</f>
        <v>68969.81</v>
      </c>
      <c r="M28" s="255">
        <f>SUM(M24:M27)</f>
        <v>411186.75</v>
      </c>
      <c r="O28" s="272">
        <f>SUM(O24:O27)</f>
        <v>29536.61</v>
      </c>
    </row>
    <row r="29" spans="3:15" ht="15">
      <c r="C29" s="267"/>
      <c r="F29" s="267">
        <f>F20+F28</f>
        <v>170481.05</v>
      </c>
      <c r="G29" s="166"/>
      <c r="H29" s="251"/>
      <c r="K29" s="273"/>
      <c r="M29" s="255">
        <f>M21+M28</f>
        <v>633378.1</v>
      </c>
      <c r="O29" s="272">
        <f>SUM(O21+O28)</f>
        <v>81578.04000000001</v>
      </c>
    </row>
    <row r="30" spans="3:13" ht="15">
      <c r="C30" s="267"/>
      <c r="F30" s="166"/>
      <c r="M30" s="251"/>
    </row>
    <row r="31" spans="1:13" ht="15">
      <c r="A31" t="s">
        <v>79</v>
      </c>
      <c r="C31" s="267"/>
      <c r="F31" s="267">
        <f>C13+C23</f>
        <v>2999712.8199999994</v>
      </c>
      <c r="G31" s="166"/>
      <c r="I31" s="255">
        <f>I13+I21</f>
        <v>2308490.4299999997</v>
      </c>
      <c r="K31" s="255">
        <f>L13+K21</f>
        <v>518890.93999999994</v>
      </c>
      <c r="M31" s="255"/>
    </row>
    <row r="32" ht="15">
      <c r="C32" s="267"/>
    </row>
    <row r="33" spans="1:11" ht="15">
      <c r="A33" s="247" t="s">
        <v>80</v>
      </c>
      <c r="C33" s="258"/>
      <c r="I33">
        <v>2016</v>
      </c>
      <c r="K33">
        <v>2015</v>
      </c>
    </row>
    <row r="34" spans="1:3" ht="15">
      <c r="A34" s="247"/>
      <c r="C34" s="258"/>
    </row>
    <row r="35" spans="1:15" ht="15">
      <c r="A35">
        <v>601</v>
      </c>
      <c r="C35" s="274">
        <v>124459.87</v>
      </c>
      <c r="I35" s="255">
        <v>12763.9</v>
      </c>
      <c r="K35" s="255">
        <v>3803.57</v>
      </c>
      <c r="N35">
        <v>2016</v>
      </c>
      <c r="O35">
        <v>2015</v>
      </c>
    </row>
    <row r="36" spans="1:15" ht="15">
      <c r="A36" s="247" t="s">
        <v>7</v>
      </c>
      <c r="C36" s="258"/>
      <c r="M36" t="s">
        <v>81</v>
      </c>
      <c r="N36" s="275">
        <v>89849.67</v>
      </c>
      <c r="O36" s="276">
        <v>27682.79</v>
      </c>
    </row>
    <row r="37" spans="3:15" ht="15">
      <c r="C37" s="258"/>
      <c r="J37" s="277"/>
      <c r="M37" t="s">
        <v>141</v>
      </c>
      <c r="N37" s="275">
        <v>5293.92</v>
      </c>
      <c r="O37" s="276"/>
    </row>
    <row r="38" spans="1:15" ht="15">
      <c r="A38">
        <v>602</v>
      </c>
      <c r="C38" s="274">
        <v>342830.64</v>
      </c>
      <c r="E38" s="278"/>
      <c r="F38" s="278"/>
      <c r="G38" t="s">
        <v>83</v>
      </c>
      <c r="H38" s="261"/>
      <c r="I38" s="251">
        <v>959630.3</v>
      </c>
      <c r="J38" s="261">
        <v>38365.31</v>
      </c>
      <c r="K38" s="251">
        <v>199423.55</v>
      </c>
      <c r="L38" s="261">
        <v>14617.12</v>
      </c>
      <c r="M38" t="s">
        <v>84</v>
      </c>
      <c r="N38" s="275">
        <v>305603.26</v>
      </c>
      <c r="O38" s="276"/>
    </row>
    <row r="39" spans="1:15" ht="15">
      <c r="A39" s="279">
        <v>626</v>
      </c>
      <c r="B39" s="279"/>
      <c r="C39" s="280">
        <f>7950.36</f>
        <v>7950.36</v>
      </c>
      <c r="E39" s="278"/>
      <c r="F39" s="278"/>
      <c r="I39" s="251">
        <v>3832.91</v>
      </c>
      <c r="J39">
        <v>0</v>
      </c>
      <c r="K39" s="251">
        <v>1550.73</v>
      </c>
      <c r="M39" t="s">
        <v>85</v>
      </c>
      <c r="N39" s="275">
        <v>3182.5</v>
      </c>
      <c r="O39" s="276"/>
    </row>
    <row r="40" spans="1:15" ht="15">
      <c r="A40" s="4"/>
      <c r="B40" s="4"/>
      <c r="C40" s="281">
        <f>SUM(C38:C39)</f>
        <v>350781</v>
      </c>
      <c r="E40" s="278"/>
      <c r="F40" s="278"/>
      <c r="I40" s="255">
        <f>SUM(I38:I39)</f>
        <v>963463.2100000001</v>
      </c>
      <c r="J40" s="251"/>
      <c r="K40" s="282">
        <f>SUM(K38:K39)</f>
        <v>200974.28</v>
      </c>
      <c r="L40" s="251"/>
      <c r="M40" t="s">
        <v>86</v>
      </c>
      <c r="N40" s="275">
        <v>7200</v>
      </c>
      <c r="O40" s="276">
        <v>1800</v>
      </c>
    </row>
    <row r="41" spans="1:15" ht="15">
      <c r="A41" s="4"/>
      <c r="B41" s="4"/>
      <c r="C41" s="266"/>
      <c r="E41" s="278"/>
      <c r="F41" s="278"/>
      <c r="I41" s="283">
        <f>I40+J38+H38</f>
        <v>1001828.52</v>
      </c>
      <c r="K41" s="261">
        <f>K40+L38</f>
        <v>215591.4</v>
      </c>
      <c r="N41" s="275">
        <f>SUM(N36:N40)</f>
        <v>411129.35</v>
      </c>
      <c r="O41" s="276">
        <f>SUM(O36:O40)</f>
        <v>29482.79</v>
      </c>
    </row>
    <row r="42" spans="1:11" ht="15">
      <c r="A42" s="247" t="s">
        <v>8</v>
      </c>
      <c r="C42" s="258"/>
      <c r="E42" s="278"/>
      <c r="F42" s="278"/>
      <c r="K42" s="261"/>
    </row>
    <row r="43" spans="1:11" ht="15">
      <c r="A43">
        <v>603</v>
      </c>
      <c r="C43" s="284">
        <v>208063.06</v>
      </c>
      <c r="E43" s="278"/>
      <c r="F43" s="285"/>
      <c r="I43" s="255">
        <v>121719.06</v>
      </c>
      <c r="J43" s="251">
        <v>0</v>
      </c>
      <c r="K43" s="255">
        <v>30335.43</v>
      </c>
    </row>
    <row r="44" spans="3:11" ht="15">
      <c r="C44" s="258"/>
      <c r="E44" s="278"/>
      <c r="F44" s="278"/>
      <c r="K44" s="261"/>
    </row>
    <row r="45" spans="1:11" ht="15">
      <c r="A45" s="247" t="s">
        <v>87</v>
      </c>
      <c r="C45" s="258"/>
      <c r="E45" s="278"/>
      <c r="F45" s="278"/>
      <c r="K45" s="261"/>
    </row>
    <row r="46" spans="1:11" ht="15">
      <c r="A46">
        <v>604</v>
      </c>
      <c r="C46" s="284">
        <v>1113530.17</v>
      </c>
      <c r="E46" s="278"/>
      <c r="F46" s="285"/>
      <c r="I46" s="251">
        <v>884412.29</v>
      </c>
      <c r="J46" s="251">
        <v>0</v>
      </c>
      <c r="K46" s="251">
        <v>237473.45</v>
      </c>
    </row>
    <row r="47" spans="1:11" ht="15">
      <c r="A47">
        <v>605</v>
      </c>
      <c r="C47" s="284">
        <v>421955.65</v>
      </c>
      <c r="E47" s="278"/>
      <c r="F47" s="285"/>
      <c r="I47" s="251">
        <v>139198.61</v>
      </c>
      <c r="K47" s="251">
        <v>36079.25</v>
      </c>
    </row>
    <row r="48" spans="3:11" ht="15">
      <c r="C48" s="253">
        <f>SUM(C46:C47)</f>
        <v>1535485.8199999998</v>
      </c>
      <c r="E48" s="278"/>
      <c r="F48" s="278"/>
      <c r="I48" s="255">
        <f>SUM(I46:I47)</f>
        <v>1023610.9</v>
      </c>
      <c r="J48" s="251">
        <v>0</v>
      </c>
      <c r="K48" s="255">
        <f>SUM(K46:K47)</f>
        <v>273552.7</v>
      </c>
    </row>
    <row r="49" spans="3:6" ht="15">
      <c r="C49" s="258"/>
      <c r="E49" s="278"/>
      <c r="F49" s="278"/>
    </row>
    <row r="50" spans="1:12" ht="15">
      <c r="A50" s="247" t="s">
        <v>88</v>
      </c>
      <c r="C50" s="258"/>
      <c r="E50" s="278"/>
      <c r="F50" s="278"/>
      <c r="J50" s="276"/>
      <c r="L50" s="276">
        <v>349.8</v>
      </c>
    </row>
    <row r="51" spans="1:12" ht="15">
      <c r="A51">
        <v>609</v>
      </c>
      <c r="C51" s="284">
        <v>160506.44</v>
      </c>
      <c r="E51" s="278"/>
      <c r="F51" s="286"/>
      <c r="I51" s="255">
        <v>122829.16</v>
      </c>
      <c r="J51" s="261">
        <v>38365.31</v>
      </c>
      <c r="K51" s="255">
        <v>32046.72</v>
      </c>
      <c r="L51" s="261">
        <v>14617.12</v>
      </c>
    </row>
    <row r="52" spans="1:11" ht="15">
      <c r="A52">
        <v>631</v>
      </c>
      <c r="E52" s="278"/>
      <c r="F52" s="278"/>
      <c r="I52" s="261">
        <f>I51-J51+J50</f>
        <v>84463.85</v>
      </c>
      <c r="K52" s="251">
        <f>K51-L51-L50</f>
        <v>17079.8</v>
      </c>
    </row>
    <row r="53" spans="5:6" ht="15">
      <c r="E53" s="278"/>
      <c r="F53" s="278"/>
    </row>
    <row r="54" spans="1:9" ht="15">
      <c r="A54" s="247" t="s">
        <v>89</v>
      </c>
      <c r="I54" s="256"/>
    </row>
    <row r="55" spans="1:11" ht="15">
      <c r="A55" s="279">
        <v>621</v>
      </c>
      <c r="B55" s="279"/>
      <c r="C55" s="280">
        <v>104308.64</v>
      </c>
      <c r="E55" t="s">
        <v>90</v>
      </c>
      <c r="H55" s="4">
        <v>621</v>
      </c>
      <c r="I55" s="269">
        <v>2.35</v>
      </c>
      <c r="J55" s="279"/>
      <c r="K55" s="287">
        <v>0</v>
      </c>
    </row>
    <row r="56" spans="1:11" ht="15">
      <c r="A56" s="279">
        <v>692</v>
      </c>
      <c r="B56" s="279"/>
      <c r="C56" s="280">
        <v>1304.64</v>
      </c>
      <c r="E56" t="s">
        <v>91</v>
      </c>
      <c r="H56" s="4">
        <v>692</v>
      </c>
      <c r="I56" s="4">
        <v>506.64</v>
      </c>
      <c r="J56" s="288">
        <v>0</v>
      </c>
      <c r="K56" s="287">
        <v>0</v>
      </c>
    </row>
    <row r="57" spans="3:13" ht="15">
      <c r="C57" s="289">
        <f>SUM(C55:C56)</f>
        <v>105613.28</v>
      </c>
      <c r="H57" s="4"/>
      <c r="I57" s="290">
        <f>SUM(I54:I56)</f>
        <v>508.99</v>
      </c>
      <c r="K57" s="290">
        <f>SUM(K55:K56)</f>
        <v>0</v>
      </c>
      <c r="M57" s="251">
        <v>1599974.12</v>
      </c>
    </row>
    <row r="58" spans="3:13" ht="15">
      <c r="C58" s="258"/>
      <c r="D58" t="s">
        <v>92</v>
      </c>
      <c r="K58" s="291"/>
      <c r="M58">
        <v>211249.73</v>
      </c>
    </row>
    <row r="59" spans="1:13" ht="15">
      <c r="A59">
        <v>623</v>
      </c>
      <c r="C59" s="258">
        <v>939.64</v>
      </c>
      <c r="E59" t="s">
        <v>93</v>
      </c>
      <c r="H59">
        <v>623</v>
      </c>
      <c r="I59" s="256"/>
      <c r="K59" s="256"/>
      <c r="M59" s="251">
        <f>SUM(M57:M58)</f>
        <v>1811223.85</v>
      </c>
    </row>
    <row r="60" spans="1:11" ht="15">
      <c r="A60" s="292">
        <v>624</v>
      </c>
      <c r="C60" s="258">
        <v>4371.07</v>
      </c>
      <c r="E60" t="s">
        <v>94</v>
      </c>
      <c r="H60" s="4">
        <v>624</v>
      </c>
      <c r="I60" s="275">
        <v>194.8</v>
      </c>
      <c r="K60" s="275">
        <v>0</v>
      </c>
    </row>
    <row r="61" spans="1:11" ht="15">
      <c r="A61">
        <v>626</v>
      </c>
      <c r="C61" s="258">
        <v>7950.36</v>
      </c>
      <c r="E61" t="s">
        <v>95</v>
      </c>
      <c r="H61">
        <v>626</v>
      </c>
      <c r="I61" s="251">
        <v>0</v>
      </c>
      <c r="K61" s="251">
        <v>0</v>
      </c>
    </row>
    <row r="62" spans="3:11" ht="15">
      <c r="C62" s="258">
        <f>SUM(C55:C61)</f>
        <v>224487.63</v>
      </c>
      <c r="I62" s="255">
        <f>SUM(I57:I61)</f>
        <v>703.79</v>
      </c>
      <c r="K62" s="255">
        <f>SUM(K57:K61)</f>
        <v>0</v>
      </c>
    </row>
    <row r="63" ht="15">
      <c r="C63" s="258"/>
    </row>
    <row r="64" spans="3:13" ht="15">
      <c r="C64" s="258"/>
      <c r="M64" s="261"/>
    </row>
    <row r="65" spans="1:11" ht="15">
      <c r="A65">
        <v>721</v>
      </c>
      <c r="C65" s="258">
        <v>290314.67</v>
      </c>
      <c r="E65" t="s">
        <v>93</v>
      </c>
      <c r="H65">
        <v>721</v>
      </c>
      <c r="I65" s="251">
        <v>222895.14</v>
      </c>
      <c r="K65" s="251">
        <v>52041.43</v>
      </c>
    </row>
    <row r="66" spans="1:13" ht="15">
      <c r="A66" s="292">
        <v>724</v>
      </c>
      <c r="C66" s="258">
        <v>13281.86</v>
      </c>
      <c r="E66" t="s">
        <v>94</v>
      </c>
      <c r="H66" s="4">
        <v>724</v>
      </c>
      <c r="I66" s="257">
        <v>57.4</v>
      </c>
      <c r="J66" s="251"/>
      <c r="K66" s="257">
        <v>53.82</v>
      </c>
      <c r="M66" s="261"/>
    </row>
    <row r="67" spans="3:11" ht="15">
      <c r="C67" s="258">
        <f>SUM(C65:C66)</f>
        <v>303596.52999999997</v>
      </c>
      <c r="I67" s="255">
        <f>SUM(I65:I66)</f>
        <v>222952.54</v>
      </c>
      <c r="K67" s="255">
        <f>SUM(K65:K66)</f>
        <v>52095.25</v>
      </c>
    </row>
    <row r="68" spans="3:9" ht="15">
      <c r="C68" s="258"/>
      <c r="I68" s="291"/>
    </row>
    <row r="69" spans="3:11" ht="15">
      <c r="C69" s="258">
        <f>C67-C62</f>
        <v>79108.89999999997</v>
      </c>
      <c r="I69" s="293">
        <f>I67-I62</f>
        <v>222248.75</v>
      </c>
      <c r="K69" s="255">
        <f>K67-K62</f>
        <v>52095.25</v>
      </c>
    </row>
    <row r="71" spans="1:13" ht="15">
      <c r="A71" s="247" t="s">
        <v>96</v>
      </c>
      <c r="B71" s="247"/>
      <c r="C71" s="247"/>
      <c r="D71" s="247"/>
      <c r="E71" s="247"/>
      <c r="F71" s="247"/>
      <c r="G71" s="267"/>
      <c r="I71" s="293">
        <f>I35+I41+I43+I48+I52</f>
        <v>2244386.23</v>
      </c>
      <c r="K71" s="293">
        <f>K35+K41+K43+K48+K52</f>
        <v>540362.9</v>
      </c>
      <c r="M71" s="273"/>
    </row>
    <row r="72" ht="15">
      <c r="I72" s="261"/>
    </row>
    <row r="73" spans="1:13" ht="15">
      <c r="A73" s="294" t="s">
        <v>97</v>
      </c>
      <c r="B73" s="294"/>
      <c r="C73" s="294"/>
      <c r="D73" s="294"/>
      <c r="E73" s="294"/>
      <c r="F73" s="294"/>
      <c r="G73" s="295"/>
      <c r="H73" s="166"/>
      <c r="I73" s="296">
        <f>+I31-I71+I72</f>
        <v>64104.19999999972</v>
      </c>
      <c r="J73" s="251">
        <f>SUM(J38:J56)</f>
        <v>76730.62</v>
      </c>
      <c r="K73" s="296">
        <f>K31-K71</f>
        <v>-21471.96000000008</v>
      </c>
      <c r="L73" s="251">
        <f>SUM(L38:L56)</f>
        <v>29584.04</v>
      </c>
      <c r="M73" s="273"/>
    </row>
    <row r="74" spans="9:11" ht="15">
      <c r="I74" s="297"/>
      <c r="K74" s="276"/>
    </row>
    <row r="75" spans="1:11" ht="15">
      <c r="A75" t="s">
        <v>98</v>
      </c>
      <c r="G75" s="258"/>
      <c r="I75" s="276">
        <f>SUM(I73:I74)</f>
        <v>64104.19999999972</v>
      </c>
      <c r="J75" s="251"/>
      <c r="K75" s="298">
        <f>SUM(K73:K74)</f>
        <v>-21471.96000000008</v>
      </c>
    </row>
    <row r="76" spans="1:11" ht="15">
      <c r="A76" t="s">
        <v>99</v>
      </c>
      <c r="G76" s="258"/>
      <c r="I76" s="299">
        <v>-858.25</v>
      </c>
      <c r="K76" s="261"/>
    </row>
    <row r="77" spans="9:11" ht="15">
      <c r="I77" s="300">
        <f>SUM(I75:I76)</f>
        <v>63245.94999999972</v>
      </c>
      <c r="K77" s="251"/>
    </row>
    <row r="78" spans="1:13" ht="15">
      <c r="A78" s="294" t="s">
        <v>100</v>
      </c>
      <c r="B78" s="294"/>
      <c r="C78" s="294"/>
      <c r="D78" s="294"/>
      <c r="E78" s="294"/>
      <c r="F78" s="294"/>
      <c r="G78" s="301"/>
      <c r="I78" s="293"/>
      <c r="K78" s="255"/>
      <c r="M78" s="27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SheetLayoutView="80" zoomScalePageLayoutView="0" workbookViewId="0" topLeftCell="A1">
      <selection activeCell="F14" sqref="F14"/>
    </sheetView>
  </sheetViews>
  <sheetFormatPr defaultColWidth="9.140625" defaultRowHeight="15"/>
  <cols>
    <col min="1" max="1" width="82.57421875" style="0" customWidth="1"/>
    <col min="2" max="2" width="10.00390625" style="329" customWidth="1"/>
    <col min="3" max="3" width="4.57421875" style="0" customWidth="1"/>
    <col min="4" max="4" width="12.57421875" style="0" customWidth="1"/>
    <col min="5" max="5" width="1.1484375" style="4" customWidth="1"/>
    <col min="6" max="6" width="12.7109375" style="0" customWidth="1"/>
  </cols>
  <sheetData>
    <row r="1" spans="1:6" ht="15">
      <c r="A1" s="386" t="s">
        <v>154</v>
      </c>
      <c r="B1" s="386"/>
      <c r="C1" s="386"/>
      <c r="D1" s="386"/>
      <c r="E1" s="386"/>
      <c r="F1" s="386"/>
    </row>
    <row r="2" spans="1:6" ht="15">
      <c r="A2" s="387" t="s">
        <v>155</v>
      </c>
      <c r="B2" s="387"/>
      <c r="C2" s="387"/>
      <c r="D2" s="387"/>
      <c r="E2" s="387"/>
      <c r="F2" s="387"/>
    </row>
    <row r="3" spans="1:6" ht="15">
      <c r="A3" s="50" t="s">
        <v>214</v>
      </c>
      <c r="B3" s="352"/>
      <c r="C3" s="1"/>
      <c r="D3" s="1"/>
      <c r="E3" s="1"/>
      <c r="F3" s="1"/>
    </row>
    <row r="4" spans="1:6" ht="9.75" customHeight="1">
      <c r="A4" s="2"/>
      <c r="B4" s="353"/>
      <c r="C4" s="3"/>
      <c r="D4" s="3"/>
      <c r="E4" s="444"/>
      <c r="F4" s="3"/>
    </row>
    <row r="5" spans="1:6" ht="15">
      <c r="A5" s="51"/>
      <c r="B5" s="454" t="s">
        <v>3</v>
      </c>
      <c r="C5" s="454"/>
      <c r="D5" s="416" t="s">
        <v>216</v>
      </c>
      <c r="E5" s="445"/>
      <c r="F5" s="76" t="s">
        <v>215</v>
      </c>
    </row>
    <row r="6" spans="1:6" ht="15">
      <c r="A6" s="51"/>
      <c r="B6" s="354"/>
      <c r="C6" s="53"/>
      <c r="D6" s="170" t="s">
        <v>14</v>
      </c>
      <c r="E6" s="446"/>
      <c r="F6" s="407" t="s">
        <v>14</v>
      </c>
    </row>
    <row r="7" spans="1:6" ht="6.75" customHeight="1">
      <c r="A7" s="51"/>
      <c r="B7" s="354"/>
      <c r="C7" s="53"/>
      <c r="D7" s="54"/>
      <c r="E7" s="446"/>
      <c r="F7" s="54"/>
    </row>
    <row r="8" spans="1:6" ht="15">
      <c r="A8" s="48" t="s">
        <v>4</v>
      </c>
      <c r="B8" s="376">
        <v>3</v>
      </c>
      <c r="C8" s="55"/>
      <c r="D8" s="438">
        <v>89</v>
      </c>
      <c r="E8" s="447"/>
      <c r="F8" s="438">
        <v>88</v>
      </c>
    </row>
    <row r="9" spans="1:6" ht="15">
      <c r="A9" s="38" t="s">
        <v>5</v>
      </c>
      <c r="B9" s="376">
        <v>4</v>
      </c>
      <c r="C9" s="55"/>
      <c r="D9" s="439">
        <v>18</v>
      </c>
      <c r="E9" s="439"/>
      <c r="F9" s="439">
        <v>0</v>
      </c>
    </row>
    <row r="10" spans="1:6" ht="15">
      <c r="A10" s="38" t="s">
        <v>6</v>
      </c>
      <c r="B10" s="376">
        <v>5</v>
      </c>
      <c r="C10" s="55"/>
      <c r="D10" s="439">
        <v>-10</v>
      </c>
      <c r="E10" s="448"/>
      <c r="F10" s="439">
        <v>-8</v>
      </c>
    </row>
    <row r="11" spans="1:6" ht="15">
      <c r="A11" s="48" t="s">
        <v>7</v>
      </c>
      <c r="B11" s="376">
        <v>6</v>
      </c>
      <c r="C11" s="55"/>
      <c r="D11" s="439">
        <v>-26</v>
      </c>
      <c r="E11" s="448">
        <v>-502</v>
      </c>
      <c r="F11" s="439">
        <v>-22</v>
      </c>
    </row>
    <row r="12" spans="1:6" ht="15">
      <c r="A12" s="38" t="s">
        <v>8</v>
      </c>
      <c r="B12" s="376">
        <v>13</v>
      </c>
      <c r="C12" s="55"/>
      <c r="D12" s="439">
        <v>-9</v>
      </c>
      <c r="E12" s="448"/>
      <c r="F12" s="439">
        <v>-9</v>
      </c>
    </row>
    <row r="13" spans="1:6" ht="15">
      <c r="A13" s="38" t="s">
        <v>9</v>
      </c>
      <c r="B13" s="376">
        <v>7</v>
      </c>
      <c r="C13" s="55"/>
      <c r="D13" s="439">
        <v>-60</v>
      </c>
      <c r="E13" s="449"/>
      <c r="F13" s="439">
        <v>-57</v>
      </c>
    </row>
    <row r="14" spans="1:6" ht="15">
      <c r="A14" s="48" t="s">
        <v>10</v>
      </c>
      <c r="B14" s="376">
        <v>8.9</v>
      </c>
      <c r="C14" s="55"/>
      <c r="D14" s="440">
        <v>0</v>
      </c>
      <c r="E14" s="450"/>
      <c r="F14" s="440">
        <v>-1</v>
      </c>
    </row>
    <row r="15" spans="1:6" ht="15">
      <c r="A15" s="244" t="s">
        <v>145</v>
      </c>
      <c r="B15" s="356"/>
      <c r="C15" s="55"/>
      <c r="D15" s="441">
        <f>SUM(D8:D14)</f>
        <v>2</v>
      </c>
      <c r="E15" s="451"/>
      <c r="F15" s="441">
        <f>SUM(F8:F14)</f>
        <v>-9</v>
      </c>
    </row>
    <row r="16" spans="1:6" ht="15">
      <c r="A16" s="59"/>
      <c r="B16" s="356"/>
      <c r="C16" s="55"/>
      <c r="D16" s="59"/>
      <c r="E16" s="449"/>
      <c r="F16" s="59"/>
    </row>
    <row r="17" spans="1:6" ht="15">
      <c r="A17" s="48" t="s">
        <v>11</v>
      </c>
      <c r="B17" s="376">
        <v>10</v>
      </c>
      <c r="C17" s="57"/>
      <c r="D17" s="440">
        <v>-1</v>
      </c>
      <c r="E17" s="59"/>
      <c r="F17" s="440">
        <v>-1</v>
      </c>
    </row>
    <row r="18" spans="1:6" ht="15">
      <c r="A18" s="49"/>
      <c r="B18" s="355"/>
      <c r="C18" s="57"/>
      <c r="D18" s="441"/>
      <c r="E18" s="59"/>
      <c r="F18" s="441"/>
    </row>
    <row r="19" spans="1:6" ht="17.25" customHeight="1">
      <c r="A19" s="49" t="s">
        <v>146</v>
      </c>
      <c r="B19" s="356"/>
      <c r="C19" s="55"/>
      <c r="D19" s="442">
        <f>+D15+D17</f>
        <v>1</v>
      </c>
      <c r="E19" s="450"/>
      <c r="F19" s="442">
        <f>+F15+F17</f>
        <v>-10</v>
      </c>
    </row>
    <row r="20" spans="1:6" ht="15">
      <c r="A20" s="49"/>
      <c r="B20" s="355"/>
      <c r="C20" s="57"/>
      <c r="D20" s="439"/>
      <c r="E20" s="59"/>
      <c r="F20" s="439"/>
    </row>
    <row r="21" spans="1:6" ht="15">
      <c r="A21" s="176" t="s">
        <v>143</v>
      </c>
      <c r="B21" s="376">
        <v>11</v>
      </c>
      <c r="C21" s="243"/>
      <c r="D21" s="443">
        <v>0</v>
      </c>
      <c r="E21" s="452"/>
      <c r="F21" s="443">
        <v>0</v>
      </c>
    </row>
    <row r="22" spans="1:6" ht="15">
      <c r="A22" s="51"/>
      <c r="B22" s="356"/>
      <c r="C22" s="55"/>
      <c r="D22" s="441"/>
      <c r="E22" s="450"/>
      <c r="F22" s="441"/>
    </row>
    <row r="23" spans="1:6" ht="15">
      <c r="A23" s="51" t="s">
        <v>142</v>
      </c>
      <c r="B23" s="357"/>
      <c r="C23" s="60"/>
      <c r="D23" s="442">
        <f>+D19+D21</f>
        <v>1</v>
      </c>
      <c r="E23" s="449"/>
      <c r="F23" s="442">
        <f>+F19+F21</f>
        <v>-10</v>
      </c>
    </row>
    <row r="24" spans="1:6" ht="15">
      <c r="A24" s="38"/>
      <c r="B24" s="358"/>
      <c r="C24" s="41"/>
      <c r="D24" s="438"/>
      <c r="E24" s="59"/>
      <c r="F24" s="438"/>
    </row>
    <row r="25" spans="1:6" ht="15">
      <c r="A25" s="50" t="s">
        <v>53</v>
      </c>
      <c r="B25" s="359"/>
      <c r="C25" s="41"/>
      <c r="D25" s="77"/>
      <c r="E25" s="59"/>
      <c r="F25" s="438"/>
    </row>
    <row r="26" spans="1:6" ht="15.75" customHeight="1">
      <c r="A26" s="395" t="s">
        <v>61</v>
      </c>
      <c r="B26" s="357"/>
      <c r="C26" s="60"/>
      <c r="D26" s="56"/>
      <c r="E26" s="449"/>
      <c r="F26" s="56"/>
    </row>
    <row r="27" spans="1:6" ht="15">
      <c r="A27" s="209" t="s">
        <v>54</v>
      </c>
      <c r="B27" s="376">
        <v>12.21</v>
      </c>
      <c r="C27" s="184"/>
      <c r="D27" s="185">
        <v>0</v>
      </c>
      <c r="E27" s="186"/>
      <c r="F27" s="185">
        <v>0</v>
      </c>
    </row>
    <row r="28" spans="1:6" ht="15">
      <c r="A28" s="210"/>
      <c r="B28" s="357"/>
      <c r="C28" s="60"/>
      <c r="D28" s="58">
        <v>0</v>
      </c>
      <c r="E28" s="450"/>
      <c r="F28" s="58">
        <v>0</v>
      </c>
    </row>
    <row r="29" spans="1:6" ht="14.25" customHeight="1" hidden="1">
      <c r="A29" s="395" t="s">
        <v>55</v>
      </c>
      <c r="B29" s="357"/>
      <c r="C29" s="60"/>
      <c r="D29" s="56"/>
      <c r="E29" s="450"/>
      <c r="F29" s="56"/>
    </row>
    <row r="30" spans="1:6" s="338" customFormat="1" ht="25.5" hidden="1">
      <c r="A30" s="335" t="s">
        <v>56</v>
      </c>
      <c r="B30" s="376"/>
      <c r="C30" s="57"/>
      <c r="D30" s="336"/>
      <c r="E30" s="337"/>
      <c r="F30" s="336"/>
    </row>
    <row r="31" spans="1:6" s="338" customFormat="1" ht="30.75" customHeight="1" hidden="1">
      <c r="A31" s="335" t="s">
        <v>57</v>
      </c>
      <c r="B31" s="376">
        <v>12</v>
      </c>
      <c r="C31" s="57"/>
      <c r="D31" s="339"/>
      <c r="E31" s="337"/>
      <c r="F31" s="339"/>
    </row>
    <row r="32" spans="1:6" s="4" customFormat="1" ht="15" customHeight="1" hidden="1">
      <c r="A32" s="167"/>
      <c r="B32" s="376"/>
      <c r="C32" s="57"/>
      <c r="D32" s="174">
        <f>SUM(D30:D31)</f>
        <v>0</v>
      </c>
      <c r="E32" s="64"/>
      <c r="F32" s="174">
        <f>+F30+F31</f>
        <v>0</v>
      </c>
    </row>
    <row r="33" spans="1:6" s="4" customFormat="1" ht="13.5" customHeight="1">
      <c r="A33" s="167"/>
      <c r="B33" s="376"/>
      <c r="C33" s="57"/>
      <c r="D33" s="169"/>
      <c r="E33" s="64"/>
      <c r="F33" s="169"/>
    </row>
    <row r="34" spans="1:6" ht="15">
      <c r="A34" s="168" t="s">
        <v>59</v>
      </c>
      <c r="B34" s="376">
        <v>12.21</v>
      </c>
      <c r="C34" s="57"/>
      <c r="D34" s="172">
        <f>+D28+D32</f>
        <v>0</v>
      </c>
      <c r="E34" s="64"/>
      <c r="F34" s="172">
        <f>+F28+F32</f>
        <v>0</v>
      </c>
    </row>
    <row r="35" spans="1:6" ht="9.75" customHeight="1">
      <c r="A35" s="63"/>
      <c r="B35" s="376"/>
      <c r="C35" s="57"/>
      <c r="D35" s="65"/>
      <c r="E35" s="64"/>
      <c r="F35" s="65"/>
    </row>
    <row r="36" spans="1:6" ht="15.75" thickBot="1">
      <c r="A36" s="168" t="s">
        <v>51</v>
      </c>
      <c r="B36" s="376"/>
      <c r="C36" s="67"/>
      <c r="D36" s="173">
        <f>+D23+D34</f>
        <v>1</v>
      </c>
      <c r="E36" s="66"/>
      <c r="F36" s="173">
        <f>+F23+F34</f>
        <v>-10</v>
      </c>
    </row>
    <row r="37" spans="1:6" ht="15.75" thickTop="1">
      <c r="A37" s="50"/>
      <c r="B37" s="377"/>
      <c r="C37" s="68"/>
      <c r="D37" s="62"/>
      <c r="E37" s="66"/>
      <c r="F37" s="62"/>
    </row>
    <row r="38" spans="1:6" ht="15">
      <c r="A38" s="167" t="s">
        <v>144</v>
      </c>
      <c r="B38" s="378">
        <v>19</v>
      </c>
      <c r="C38" s="178" t="s">
        <v>12</v>
      </c>
      <c r="D38" s="406">
        <f>SUM(D23/962.12)</f>
        <v>0.001039371388184426</v>
      </c>
      <c r="E38" s="453"/>
      <c r="F38" s="406">
        <f>SUM(F23/962.12)</f>
        <v>-0.01039371388184426</v>
      </c>
    </row>
    <row r="39" spans="1:6" ht="15">
      <c r="A39" s="61"/>
      <c r="B39" s="348"/>
      <c r="C39" s="61"/>
      <c r="D39" s="61"/>
      <c r="E39" s="64"/>
      <c r="F39" s="61"/>
    </row>
    <row r="40" spans="1:6" s="338" customFormat="1" ht="15">
      <c r="A40" s="43" t="s">
        <v>211</v>
      </c>
      <c r="B40" s="44"/>
      <c r="C40" s="44"/>
      <c r="D40" s="44"/>
      <c r="E40" s="44"/>
      <c r="F40" s="337"/>
    </row>
    <row r="41" spans="1:6" s="338" customFormat="1" ht="15">
      <c r="A41" s="43"/>
      <c r="B41" s="44"/>
      <c r="C41" s="44"/>
      <c r="D41" s="44"/>
      <c r="E41" s="44"/>
      <c r="F41" s="337"/>
    </row>
    <row r="42" spans="1:6" s="338" customFormat="1" ht="15">
      <c r="A42" s="43" t="s">
        <v>217</v>
      </c>
      <c r="B42" s="44"/>
      <c r="C42" s="44"/>
      <c r="D42" s="82"/>
      <c r="E42" s="44"/>
      <c r="F42" s="82"/>
    </row>
    <row r="43" spans="1:6" s="329" customFormat="1" ht="15">
      <c r="A43" s="43" t="s">
        <v>218</v>
      </c>
      <c r="B43" s="347"/>
      <c r="C43" s="332"/>
      <c r="D43" s="330"/>
      <c r="E43" s="332"/>
      <c r="F43" s="330"/>
    </row>
    <row r="44" spans="1:6" s="329" customFormat="1" ht="15">
      <c r="A44" s="331"/>
      <c r="B44" s="347"/>
      <c r="C44" s="332"/>
      <c r="D44" s="330"/>
      <c r="E44" s="332"/>
      <c r="F44" s="330"/>
    </row>
    <row r="45" spans="1:6" ht="15">
      <c r="A45" s="70" t="s">
        <v>13</v>
      </c>
      <c r="B45" s="360"/>
      <c r="C45" s="70"/>
      <c r="D45" s="70"/>
      <c r="E45" s="71"/>
      <c r="F45" s="72"/>
    </row>
    <row r="46" spans="1:6" ht="15">
      <c r="A46" s="73"/>
      <c r="B46" s="74" t="s">
        <v>200</v>
      </c>
      <c r="C46" s="74"/>
      <c r="D46" s="74"/>
      <c r="E46" s="64"/>
      <c r="F46" s="61"/>
    </row>
    <row r="47" spans="1:6" ht="15">
      <c r="A47" s="75"/>
      <c r="B47" s="75"/>
      <c r="C47" s="75"/>
      <c r="D47" s="75"/>
      <c r="E47" s="64"/>
      <c r="F47" s="61"/>
    </row>
    <row r="48" spans="1:6" ht="15">
      <c r="A48" s="436" t="s">
        <v>157</v>
      </c>
      <c r="B48" s="6"/>
      <c r="C48" s="6"/>
      <c r="D48" s="6"/>
      <c r="F48" s="4"/>
    </row>
    <row r="49" spans="1:6" ht="15">
      <c r="A49" s="5"/>
      <c r="B49" s="74" t="s">
        <v>156</v>
      </c>
      <c r="C49" s="74"/>
      <c r="D49" s="74"/>
      <c r="F49" s="4"/>
    </row>
    <row r="50" ht="15">
      <c r="F50" s="4"/>
    </row>
    <row r="51" ht="15">
      <c r="A51" s="408"/>
    </row>
    <row r="52" ht="15">
      <c r="A52" s="419"/>
    </row>
    <row r="53" ht="15">
      <c r="A53" s="419"/>
    </row>
    <row r="54" ht="15">
      <c r="A54" s="408"/>
    </row>
    <row r="55" ht="15">
      <c r="A55" s="419"/>
    </row>
  </sheetData>
  <sheetProtection/>
  <mergeCells count="1">
    <mergeCell ref="B5:C5"/>
  </mergeCells>
  <printOptions/>
  <pageMargins left="0.7086614173228347" right="0.31496062992125984" top="0.9055118110236221" bottom="0.7480314960629921" header="0.31496062992125984" footer="0.31496062992125984"/>
  <pageSetup fitToHeight="0" fitToWidth="1" horizontalDpi="360" verticalDpi="360" orientation="portrait" paperSize="9" scale="75" r:id="rId2"/>
  <headerFooter>
    <oddFooter>&amp;R1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8"/>
  <sheetViews>
    <sheetView zoomScalePageLayoutView="0" workbookViewId="0" topLeftCell="A25">
      <selection activeCell="L25" sqref="L25"/>
    </sheetView>
  </sheetViews>
  <sheetFormatPr defaultColWidth="9.140625" defaultRowHeight="15"/>
  <cols>
    <col min="3" max="3" width="14.140625" style="0" customWidth="1"/>
    <col min="6" max="6" width="14.28125" style="0" customWidth="1"/>
    <col min="8" max="8" width="11.7109375" style="0" customWidth="1"/>
    <col min="9" max="9" width="14.28125" style="0" customWidth="1"/>
    <col min="10" max="10" width="12.57421875" style="0" customWidth="1"/>
    <col min="11" max="11" width="15.140625" style="0" customWidth="1"/>
    <col min="12" max="12" width="12.7109375" style="0" customWidth="1"/>
    <col min="13" max="13" width="11.57421875" style="0" customWidth="1"/>
    <col min="14" max="14" width="12.140625" style="0" customWidth="1"/>
    <col min="15" max="15" width="15.421875" style="0" customWidth="1"/>
    <col min="16" max="16" width="11.28125" style="0" customWidth="1"/>
  </cols>
  <sheetData>
    <row r="2" spans="1:8" ht="15">
      <c r="A2" s="247" t="s">
        <v>65</v>
      </c>
      <c r="B2" t="s">
        <v>66</v>
      </c>
      <c r="G2" s="247" t="s">
        <v>67</v>
      </c>
      <c r="H2" s="247" t="s">
        <v>68</v>
      </c>
    </row>
    <row r="3" spans="1:9" ht="15">
      <c r="A3" s="247" t="s">
        <v>69</v>
      </c>
      <c r="B3">
        <v>2008</v>
      </c>
      <c r="G3" s="247"/>
      <c r="H3" s="247"/>
      <c r="I3" s="247"/>
    </row>
    <row r="4" spans="1:10" ht="15">
      <c r="A4" s="248" t="s">
        <v>70</v>
      </c>
      <c r="B4" s="249" t="s">
        <v>71</v>
      </c>
      <c r="C4" s="249"/>
      <c r="D4" s="249"/>
      <c r="E4" s="249"/>
      <c r="F4" s="249">
        <v>2008</v>
      </c>
      <c r="G4" s="248" t="s">
        <v>72</v>
      </c>
      <c r="H4" s="248" t="s">
        <v>73</v>
      </c>
      <c r="I4" s="248"/>
      <c r="J4" s="249"/>
    </row>
    <row r="6" ht="15">
      <c r="A6" s="250" t="s">
        <v>74</v>
      </c>
    </row>
    <row r="8" spans="1:11" ht="15">
      <c r="A8" s="250" t="s">
        <v>75</v>
      </c>
      <c r="I8">
        <v>2014</v>
      </c>
      <c r="K8">
        <v>2015</v>
      </c>
    </row>
    <row r="9" spans="1:12" ht="15">
      <c r="A9">
        <v>703</v>
      </c>
      <c r="C9" s="251">
        <v>274032.05</v>
      </c>
      <c r="F9" s="252"/>
      <c r="H9" s="251">
        <v>89258.73</v>
      </c>
      <c r="I9" s="251">
        <v>126660.6</v>
      </c>
      <c r="J9">
        <v>703</v>
      </c>
      <c r="K9" s="251">
        <v>313014.53</v>
      </c>
      <c r="L9" s="251"/>
    </row>
    <row r="10" spans="1:12" ht="15">
      <c r="A10">
        <v>723</v>
      </c>
      <c r="C10" s="251">
        <v>2291027.86</v>
      </c>
      <c r="F10" s="252"/>
      <c r="H10" s="251">
        <v>446444.34</v>
      </c>
      <c r="I10" s="251">
        <v>446444.34</v>
      </c>
      <c r="J10">
        <v>723</v>
      </c>
      <c r="K10" s="251">
        <v>526057.51</v>
      </c>
      <c r="L10" s="251"/>
    </row>
    <row r="11" spans="1:12" ht="15">
      <c r="A11">
        <v>729</v>
      </c>
      <c r="C11" s="251">
        <v>253413.86</v>
      </c>
      <c r="F11" s="252"/>
      <c r="H11" s="251">
        <v>164355.96</v>
      </c>
      <c r="I11" s="251">
        <v>532673.84</v>
      </c>
      <c r="J11">
        <v>729</v>
      </c>
      <c r="K11" s="251">
        <v>691979.69</v>
      </c>
      <c r="L11" s="251"/>
    </row>
    <row r="12" spans="1:12" ht="15">
      <c r="A12">
        <v>792</v>
      </c>
      <c r="C12" s="251">
        <v>10758</v>
      </c>
      <c r="F12" s="252"/>
      <c r="H12" s="251">
        <v>662.58</v>
      </c>
      <c r="I12" s="251">
        <v>662.58</v>
      </c>
      <c r="J12">
        <v>792</v>
      </c>
      <c r="K12" s="251">
        <v>6403.81</v>
      </c>
      <c r="L12" s="251"/>
    </row>
    <row r="13" spans="3:12" ht="15">
      <c r="C13" s="253">
        <f>SUM(C9:C12)</f>
        <v>2829231.7699999996</v>
      </c>
      <c r="F13" s="252"/>
      <c r="H13" s="254">
        <f>SUM(H9:H12)</f>
        <v>700721.61</v>
      </c>
      <c r="I13" s="255">
        <f>SUM(I9:I12)</f>
        <v>1106441.36</v>
      </c>
      <c r="K13" s="255">
        <f>SUM(K9:K12)</f>
        <v>1537455.54</v>
      </c>
      <c r="L13" s="254"/>
    </row>
    <row r="15" spans="1:11" ht="15">
      <c r="A15" s="247" t="s">
        <v>5</v>
      </c>
      <c r="I15">
        <v>2014</v>
      </c>
      <c r="K15">
        <v>2015</v>
      </c>
    </row>
    <row r="16" spans="1:15" ht="15">
      <c r="A16">
        <v>7090</v>
      </c>
      <c r="C16" s="256">
        <v>75641.04</v>
      </c>
      <c r="E16" t="s">
        <v>76</v>
      </c>
      <c r="I16" s="257">
        <v>32094.52</v>
      </c>
      <c r="J16">
        <v>709</v>
      </c>
      <c r="K16" s="257">
        <v>118449.97</v>
      </c>
      <c r="M16">
        <v>2014</v>
      </c>
      <c r="O16">
        <v>2015</v>
      </c>
    </row>
    <row r="17" spans="1:15" ht="15">
      <c r="A17">
        <v>724</v>
      </c>
      <c r="C17" s="256">
        <v>3781.69</v>
      </c>
      <c r="E17">
        <v>721</v>
      </c>
      <c r="F17" s="166">
        <f>C19</f>
        <v>164638.18</v>
      </c>
      <c r="G17" s="258"/>
      <c r="I17" s="257">
        <v>2.86</v>
      </c>
      <c r="J17">
        <v>724</v>
      </c>
      <c r="K17" s="257">
        <v>126.93</v>
      </c>
      <c r="L17">
        <v>721</v>
      </c>
      <c r="M17" s="251">
        <v>87142.02</v>
      </c>
      <c r="N17">
        <v>721</v>
      </c>
      <c r="O17" s="257">
        <v>231056.14</v>
      </c>
    </row>
    <row r="18" spans="1:15" ht="15">
      <c r="A18">
        <v>624</v>
      </c>
      <c r="C18" s="259">
        <v>-10452.92</v>
      </c>
      <c r="E18">
        <v>621</v>
      </c>
      <c r="F18" s="166">
        <f>C21</f>
        <v>0</v>
      </c>
      <c r="G18" s="258" t="s">
        <v>77</v>
      </c>
      <c r="I18" s="259">
        <v>-11.24</v>
      </c>
      <c r="J18">
        <v>624</v>
      </c>
      <c r="K18" s="259">
        <v>-77.82</v>
      </c>
      <c r="L18">
        <v>621</v>
      </c>
      <c r="M18" s="260"/>
      <c r="N18">
        <v>621</v>
      </c>
      <c r="O18" s="257"/>
    </row>
    <row r="19" spans="1:15" ht="15">
      <c r="A19">
        <v>721</v>
      </c>
      <c r="C19" s="256">
        <v>164638.18</v>
      </c>
      <c r="E19">
        <v>623</v>
      </c>
      <c r="F19" s="166">
        <f>C20</f>
        <v>-63126.94</v>
      </c>
      <c r="G19" s="258"/>
      <c r="H19">
        <v>52775.35</v>
      </c>
      <c r="I19" s="257">
        <v>87142.02</v>
      </c>
      <c r="J19">
        <v>721</v>
      </c>
      <c r="K19" s="257">
        <v>231056.14</v>
      </c>
      <c r="L19">
        <v>623</v>
      </c>
      <c r="M19" s="261"/>
      <c r="N19">
        <v>623</v>
      </c>
      <c r="O19" s="259">
        <v>0</v>
      </c>
    </row>
    <row r="20" spans="1:15" ht="15">
      <c r="A20" s="262">
        <v>623692</v>
      </c>
      <c r="C20" s="263">
        <v>-63126.94</v>
      </c>
      <c r="F20" s="264">
        <f>SUM(F17:F19)</f>
        <v>101511.23999999999</v>
      </c>
      <c r="G20" s="258"/>
      <c r="I20" s="263">
        <v>-204.28</v>
      </c>
      <c r="J20" s="262" t="s">
        <v>138</v>
      </c>
      <c r="K20" s="265">
        <v>-26.98</v>
      </c>
      <c r="L20" s="262">
        <v>623692</v>
      </c>
      <c r="M20" s="261">
        <v>-204.28</v>
      </c>
      <c r="N20" s="262">
        <v>623692</v>
      </c>
      <c r="O20" s="259">
        <v>-26.98</v>
      </c>
    </row>
    <row r="21" spans="1:15" ht="15">
      <c r="A21" s="4"/>
      <c r="B21" s="4"/>
      <c r="C21" s="266"/>
      <c r="G21" s="166"/>
      <c r="I21" s="255">
        <f>SUM(I16:I20)</f>
        <v>119023.88</v>
      </c>
      <c r="K21" s="255">
        <f>SUM(K16:K20)</f>
        <v>349528.24</v>
      </c>
      <c r="M21" s="255">
        <f>SUM(M17:M20)</f>
        <v>86937.74</v>
      </c>
      <c r="O21" s="265"/>
    </row>
    <row r="22" spans="1:15" ht="15">
      <c r="A22" s="4"/>
      <c r="B22" s="4"/>
      <c r="C22" s="266"/>
      <c r="G22" s="166"/>
      <c r="I22" s="255"/>
      <c r="K22" s="255"/>
      <c r="M22" s="255"/>
      <c r="O22" s="255">
        <f>SUM(O17:O21)</f>
        <v>231029.16</v>
      </c>
    </row>
    <row r="23" spans="1:15" ht="15">
      <c r="A23" s="4"/>
      <c r="B23" s="4"/>
      <c r="C23" s="266">
        <f>SUM(C16:C21)</f>
        <v>170481.05</v>
      </c>
      <c r="E23" t="s">
        <v>78</v>
      </c>
      <c r="I23" s="255"/>
      <c r="K23" s="255"/>
      <c r="M23" s="251"/>
      <c r="O23" s="261"/>
    </row>
    <row r="24" spans="3:15" ht="15">
      <c r="C24" s="258"/>
      <c r="E24">
        <v>7090</v>
      </c>
      <c r="F24" s="166">
        <f>C16</f>
        <v>75641.04</v>
      </c>
      <c r="G24" s="258"/>
      <c r="L24">
        <v>709</v>
      </c>
      <c r="M24" s="251">
        <v>32094.52</v>
      </c>
      <c r="N24" s="261"/>
      <c r="O24" s="251">
        <v>118449.97</v>
      </c>
    </row>
    <row r="25" spans="3:15" ht="15">
      <c r="C25" s="267"/>
      <c r="E25">
        <v>724</v>
      </c>
      <c r="F25" s="166">
        <f>C17</f>
        <v>3781.69</v>
      </c>
      <c r="G25" s="258"/>
      <c r="H25" s="268"/>
      <c r="K25" s="4"/>
      <c r="L25">
        <v>724</v>
      </c>
      <c r="M25" s="269">
        <v>2.86</v>
      </c>
      <c r="N25" s="251"/>
      <c r="O25" s="269">
        <v>126.93</v>
      </c>
    </row>
    <row r="26" spans="3:15" ht="15">
      <c r="C26" s="267"/>
      <c r="E26">
        <v>624</v>
      </c>
      <c r="F26" s="166">
        <f>C18</f>
        <v>-10452.92</v>
      </c>
      <c r="G26" s="258"/>
      <c r="K26" s="270"/>
      <c r="L26">
        <v>624</v>
      </c>
      <c r="M26" s="271">
        <v>-11.24</v>
      </c>
      <c r="O26" s="271">
        <v>-77.82</v>
      </c>
    </row>
    <row r="27" spans="3:15" ht="15">
      <c r="C27" s="267"/>
      <c r="F27" s="166"/>
      <c r="G27" s="166"/>
      <c r="M27" s="251"/>
      <c r="O27" s="261"/>
    </row>
    <row r="28" spans="3:15" ht="15">
      <c r="C28" s="267"/>
      <c r="F28" s="166">
        <f>SUM(F24:F27)</f>
        <v>68969.81</v>
      </c>
      <c r="M28" s="255">
        <f>SUM(M24:M27)</f>
        <v>32086.14</v>
      </c>
      <c r="O28" s="272">
        <f>SUM(O24:O27)</f>
        <v>118499.07999999999</v>
      </c>
    </row>
    <row r="29" spans="3:15" ht="15">
      <c r="C29" s="267"/>
      <c r="F29" s="267">
        <f>F20+F28</f>
        <v>170481.05</v>
      </c>
      <c r="G29" s="166"/>
      <c r="H29" s="251"/>
      <c r="K29" s="273"/>
      <c r="M29" s="255">
        <f>M21+M28</f>
        <v>119023.88</v>
      </c>
      <c r="O29" s="272">
        <f>SUM(O22+O28)</f>
        <v>349528.24</v>
      </c>
    </row>
    <row r="30" spans="3:13" ht="15">
      <c r="C30" s="267"/>
      <c r="F30" s="166"/>
      <c r="M30" s="251"/>
    </row>
    <row r="31" spans="1:13" ht="15">
      <c r="A31" t="s">
        <v>79</v>
      </c>
      <c r="C31" s="267"/>
      <c r="F31" s="267">
        <f>C13+C23</f>
        <v>2999712.8199999994</v>
      </c>
      <c r="G31" s="166"/>
      <c r="I31" s="255">
        <f>H13+I21</f>
        <v>819745.49</v>
      </c>
      <c r="K31" s="255">
        <f>K13+K21</f>
        <v>1886983.78</v>
      </c>
      <c r="M31" s="255"/>
    </row>
    <row r="32" ht="15">
      <c r="C32" s="267"/>
    </row>
    <row r="33" spans="1:11" ht="15">
      <c r="A33" s="247" t="s">
        <v>80</v>
      </c>
      <c r="C33" s="258"/>
      <c r="I33">
        <v>2014</v>
      </c>
      <c r="K33">
        <v>2015</v>
      </c>
    </row>
    <row r="34" spans="1:3" ht="15">
      <c r="A34" s="247"/>
      <c r="C34" s="258"/>
    </row>
    <row r="35" spans="1:15" ht="15">
      <c r="A35">
        <v>601</v>
      </c>
      <c r="C35" s="274">
        <v>124459.87</v>
      </c>
      <c r="I35" s="255">
        <v>3558.13</v>
      </c>
      <c r="K35" s="255">
        <v>20786.62</v>
      </c>
      <c r="N35">
        <v>2014</v>
      </c>
      <c r="O35">
        <v>2015</v>
      </c>
    </row>
    <row r="36" spans="1:16" ht="15">
      <c r="A36" s="247" t="s">
        <v>7</v>
      </c>
      <c r="C36" s="258"/>
      <c r="M36" t="s">
        <v>81</v>
      </c>
      <c r="N36" s="275">
        <v>30294.52</v>
      </c>
      <c r="O36" s="276">
        <v>110724.19</v>
      </c>
      <c r="P36">
        <v>-42948.68</v>
      </c>
    </row>
    <row r="37" spans="3:15" ht="15">
      <c r="C37" s="258"/>
      <c r="J37" s="277"/>
      <c r="M37" t="s">
        <v>82</v>
      </c>
      <c r="N37" s="275"/>
      <c r="O37" s="276">
        <v>525.78</v>
      </c>
    </row>
    <row r="38" spans="1:15" ht="15">
      <c r="A38">
        <v>602</v>
      </c>
      <c r="C38" s="274">
        <v>342830.64</v>
      </c>
      <c r="E38" s="278"/>
      <c r="F38" s="278"/>
      <c r="G38" t="s">
        <v>83</v>
      </c>
      <c r="H38" s="261"/>
      <c r="I38" s="251">
        <v>207099.03</v>
      </c>
      <c r="J38" s="261">
        <v>14677.96</v>
      </c>
      <c r="K38" s="251">
        <v>898988.09</v>
      </c>
      <c r="L38" s="261">
        <v>14617.12</v>
      </c>
      <c r="M38" t="s">
        <v>84</v>
      </c>
      <c r="N38" s="275"/>
      <c r="O38" s="276"/>
    </row>
    <row r="39" spans="1:15" ht="15">
      <c r="A39" s="279">
        <v>626</v>
      </c>
      <c r="B39" s="279"/>
      <c r="C39" s="280">
        <f>7950.36</f>
        <v>7950.36</v>
      </c>
      <c r="E39" s="278"/>
      <c r="F39" s="278"/>
      <c r="I39" s="251">
        <v>1675.68</v>
      </c>
      <c r="J39">
        <v>0</v>
      </c>
      <c r="K39" s="251">
        <v>5608.44</v>
      </c>
      <c r="M39" t="s">
        <v>85</v>
      </c>
      <c r="N39" s="275"/>
      <c r="O39" s="276"/>
    </row>
    <row r="40" spans="1:15" ht="15">
      <c r="A40" s="4"/>
      <c r="B40" s="4"/>
      <c r="C40" s="281">
        <f>SUM(C38:C39)</f>
        <v>350781</v>
      </c>
      <c r="E40" s="278"/>
      <c r="F40" s="278"/>
      <c r="I40" s="255">
        <f>SUM(I38:I39)</f>
        <v>208774.71</v>
      </c>
      <c r="J40" s="251"/>
      <c r="K40" s="282">
        <f>SUM(K38:K39)</f>
        <v>904596.5299999999</v>
      </c>
      <c r="L40" s="251"/>
      <c r="M40" t="s">
        <v>86</v>
      </c>
      <c r="N40" s="275">
        <v>1800</v>
      </c>
      <c r="O40" s="276">
        <v>7200</v>
      </c>
    </row>
    <row r="41" spans="1:15" ht="15">
      <c r="A41" s="4"/>
      <c r="B41" s="4"/>
      <c r="C41" s="266"/>
      <c r="E41" s="278"/>
      <c r="F41" s="278"/>
      <c r="I41" s="283">
        <f>I40+J38+H38</f>
        <v>223452.66999999998</v>
      </c>
      <c r="K41" s="261">
        <f>K40+L38</f>
        <v>919213.6499999999</v>
      </c>
      <c r="N41" s="275">
        <f>SUM(N36:N40)</f>
        <v>32094.52</v>
      </c>
      <c r="O41" s="276">
        <f>SUM(O36:O40)</f>
        <v>118449.97</v>
      </c>
    </row>
    <row r="42" spans="1:11" ht="15">
      <c r="A42" s="247" t="s">
        <v>8</v>
      </c>
      <c r="C42" s="258"/>
      <c r="E42" s="278"/>
      <c r="F42" s="278"/>
      <c r="K42" s="261"/>
    </row>
    <row r="43" spans="1:11" ht="15">
      <c r="A43">
        <v>603</v>
      </c>
      <c r="C43" s="284">
        <v>208063.06</v>
      </c>
      <c r="E43" s="278"/>
      <c r="F43" s="285"/>
      <c r="I43" s="255">
        <v>33441.05</v>
      </c>
      <c r="J43" s="251">
        <v>0</v>
      </c>
      <c r="K43" s="255">
        <v>121361.94</v>
      </c>
    </row>
    <row r="44" spans="3:11" ht="15">
      <c r="C44" s="258"/>
      <c r="E44" s="278"/>
      <c r="F44" s="278"/>
      <c r="K44" s="261"/>
    </row>
    <row r="45" spans="1:11" ht="15">
      <c r="A45" s="247" t="s">
        <v>87</v>
      </c>
      <c r="C45" s="258"/>
      <c r="E45" s="278"/>
      <c r="F45" s="278"/>
      <c r="K45" s="261"/>
    </row>
    <row r="46" spans="1:11" ht="15">
      <c r="A46">
        <v>604</v>
      </c>
      <c r="C46" s="284">
        <v>1113530.17</v>
      </c>
      <c r="E46" s="278"/>
      <c r="F46" s="285"/>
      <c r="I46" s="251">
        <v>238378.98</v>
      </c>
      <c r="J46" s="251">
        <v>0</v>
      </c>
      <c r="K46" s="251">
        <v>923944.82</v>
      </c>
    </row>
    <row r="47" spans="1:11" ht="15">
      <c r="A47">
        <v>605</v>
      </c>
      <c r="C47" s="284">
        <v>421955.65</v>
      </c>
      <c r="E47" s="278"/>
      <c r="F47" s="285"/>
      <c r="I47" s="251">
        <v>37036.41</v>
      </c>
      <c r="K47" s="251">
        <v>140171.84</v>
      </c>
    </row>
    <row r="48" spans="3:11" ht="15">
      <c r="C48" s="253">
        <f>SUM(C46:C47)</f>
        <v>1535485.8199999998</v>
      </c>
      <c r="E48" s="278"/>
      <c r="F48" s="278"/>
      <c r="I48" s="255">
        <f>SUM(I46:I47)</f>
        <v>275415.39</v>
      </c>
      <c r="J48" s="251">
        <v>0</v>
      </c>
      <c r="K48" s="255">
        <f>SUM(K46:K47)</f>
        <v>1064116.66</v>
      </c>
    </row>
    <row r="49" spans="3:6" ht="15">
      <c r="C49" s="258"/>
      <c r="E49" s="278"/>
      <c r="F49" s="278"/>
    </row>
    <row r="50" spans="1:12" ht="15">
      <c r="A50" s="247" t="s">
        <v>88</v>
      </c>
      <c r="C50" s="258"/>
      <c r="E50" s="278"/>
      <c r="F50" s="278"/>
      <c r="J50" s="276"/>
      <c r="L50" s="276"/>
    </row>
    <row r="51" spans="1:12" ht="15">
      <c r="A51">
        <v>609</v>
      </c>
      <c r="C51" s="284">
        <v>160506.44</v>
      </c>
      <c r="E51" s="278"/>
      <c r="F51" s="286"/>
      <c r="I51" s="255">
        <v>26300.26</v>
      </c>
      <c r="J51" s="261">
        <v>14677.96</v>
      </c>
      <c r="K51" s="255">
        <v>86195.26</v>
      </c>
      <c r="L51" s="261">
        <v>14617.12</v>
      </c>
    </row>
    <row r="52" spans="1:11" ht="15">
      <c r="A52">
        <v>631</v>
      </c>
      <c r="E52" s="278"/>
      <c r="F52" s="278"/>
      <c r="I52" s="261">
        <f>I51-J51+J50</f>
        <v>11622.3</v>
      </c>
      <c r="K52" s="251">
        <f>K51-L51-L50</f>
        <v>71578.14</v>
      </c>
    </row>
    <row r="53" spans="5:6" ht="15">
      <c r="E53" s="278"/>
      <c r="F53" s="278"/>
    </row>
    <row r="54" spans="1:9" ht="15">
      <c r="A54" s="247" t="s">
        <v>89</v>
      </c>
      <c r="I54" s="256"/>
    </row>
    <row r="55" spans="1:11" ht="15">
      <c r="A55" s="279">
        <v>621</v>
      </c>
      <c r="B55" s="279"/>
      <c r="C55" s="280">
        <v>104308.64</v>
      </c>
      <c r="E55" t="s">
        <v>90</v>
      </c>
      <c r="H55" s="4">
        <v>621</v>
      </c>
      <c r="I55" s="269"/>
      <c r="J55" s="279"/>
      <c r="K55" s="287">
        <v>-14.17</v>
      </c>
    </row>
    <row r="56" spans="1:11" ht="15">
      <c r="A56" s="279">
        <v>692</v>
      </c>
      <c r="B56" s="279"/>
      <c r="C56" s="280">
        <v>1304.64</v>
      </c>
      <c r="E56" t="s">
        <v>91</v>
      </c>
      <c r="H56" s="4">
        <v>692</v>
      </c>
      <c r="I56" s="4">
        <v>204.28</v>
      </c>
      <c r="J56" s="288">
        <v>0</v>
      </c>
      <c r="K56" s="287">
        <v>-12.81</v>
      </c>
    </row>
    <row r="57" spans="3:13" ht="15">
      <c r="C57" s="289">
        <f>SUM(C55:C56)</f>
        <v>105613.28</v>
      </c>
      <c r="H57" s="4"/>
      <c r="I57" s="290">
        <f>SUM(I54:I56)</f>
        <v>204.28</v>
      </c>
      <c r="K57" s="290">
        <f>SUM(K55:K56)</f>
        <v>-26.98</v>
      </c>
      <c r="M57" s="251">
        <v>1599974.12</v>
      </c>
    </row>
    <row r="58" spans="3:13" ht="15">
      <c r="C58" s="258"/>
      <c r="D58" t="s">
        <v>92</v>
      </c>
      <c r="K58" s="291"/>
      <c r="M58">
        <v>211249.73</v>
      </c>
    </row>
    <row r="59" spans="1:13" ht="15">
      <c r="A59">
        <v>623</v>
      </c>
      <c r="C59" s="258">
        <v>939.64</v>
      </c>
      <c r="E59" t="s">
        <v>93</v>
      </c>
      <c r="H59">
        <v>623</v>
      </c>
      <c r="I59" s="256"/>
      <c r="K59" s="256"/>
      <c r="M59" s="251">
        <f>SUM(M57:M58)</f>
        <v>1811223.85</v>
      </c>
    </row>
    <row r="60" spans="1:11" ht="15">
      <c r="A60" s="292">
        <v>624</v>
      </c>
      <c r="C60" s="258">
        <v>4371.07</v>
      </c>
      <c r="E60" t="s">
        <v>94</v>
      </c>
      <c r="H60" s="4">
        <v>624</v>
      </c>
      <c r="I60" s="275">
        <v>11.24</v>
      </c>
      <c r="K60" s="324">
        <v>-77.82</v>
      </c>
    </row>
    <row r="61" spans="1:11" ht="15">
      <c r="A61">
        <v>626</v>
      </c>
      <c r="C61" s="258">
        <v>7950.36</v>
      </c>
      <c r="E61" t="s">
        <v>95</v>
      </c>
      <c r="H61">
        <v>626</v>
      </c>
      <c r="I61" s="251">
        <v>0</v>
      </c>
      <c r="K61" s="251">
        <v>0</v>
      </c>
    </row>
    <row r="62" spans="3:11" ht="15">
      <c r="C62" s="258">
        <f>SUM(C55:C61)</f>
        <v>224487.63</v>
      </c>
      <c r="I62" s="255">
        <f>SUM(I57:I61)</f>
        <v>215.52</v>
      </c>
      <c r="K62" s="255">
        <f>SUM(K57:K61)</f>
        <v>-104.8</v>
      </c>
    </row>
    <row r="63" ht="15">
      <c r="C63" s="258"/>
    </row>
    <row r="64" spans="3:13" ht="15">
      <c r="C64" s="258"/>
      <c r="M64" s="261"/>
    </row>
    <row r="65" spans="1:11" ht="15">
      <c r="A65">
        <v>721</v>
      </c>
      <c r="C65" s="258">
        <v>290314.67</v>
      </c>
      <c r="E65" t="s">
        <v>93</v>
      </c>
      <c r="H65">
        <v>721</v>
      </c>
      <c r="I65" s="251">
        <v>87142.02</v>
      </c>
      <c r="K65" s="251">
        <v>229664.33</v>
      </c>
    </row>
    <row r="66" spans="1:13" ht="15">
      <c r="A66" s="292">
        <v>724</v>
      </c>
      <c r="C66" s="258">
        <v>13281.86</v>
      </c>
      <c r="E66" t="s">
        <v>94</v>
      </c>
      <c r="H66" s="4">
        <v>724</v>
      </c>
      <c r="I66" s="257">
        <v>2.86</v>
      </c>
      <c r="J66" s="251"/>
      <c r="K66" s="257">
        <v>126.93</v>
      </c>
      <c r="M66" s="261"/>
    </row>
    <row r="67" spans="3:11" ht="15">
      <c r="C67" s="258">
        <f>SUM(C65:C66)</f>
        <v>303596.52999999997</v>
      </c>
      <c r="I67" s="255">
        <f>SUM(I65:I66)</f>
        <v>87144.88</v>
      </c>
      <c r="K67" s="255">
        <f>SUM(K65:K66)</f>
        <v>229791.25999999998</v>
      </c>
    </row>
    <row r="68" spans="3:9" ht="15">
      <c r="C68" s="258"/>
      <c r="I68" s="291"/>
    </row>
    <row r="69" spans="3:11" ht="15">
      <c r="C69" s="258">
        <f>C67-C62</f>
        <v>79108.89999999997</v>
      </c>
      <c r="I69" s="293">
        <f>I67-I62</f>
        <v>86929.36</v>
      </c>
      <c r="K69" s="255">
        <f>K67-K62</f>
        <v>229896.05999999997</v>
      </c>
    </row>
    <row r="71" spans="1:13" ht="15">
      <c r="A71" s="247" t="s">
        <v>96</v>
      </c>
      <c r="B71" s="247"/>
      <c r="C71" s="247"/>
      <c r="D71" s="247"/>
      <c r="E71" s="247"/>
      <c r="F71" s="247"/>
      <c r="G71" s="267"/>
      <c r="I71" s="293">
        <f>I35+I41+I43+I48+I52</f>
        <v>547489.54</v>
      </c>
      <c r="K71" s="293">
        <f>K35+K41+K43+K48+K52</f>
        <v>2197057.0100000002</v>
      </c>
      <c r="M71" s="273"/>
    </row>
    <row r="72" ht="15">
      <c r="I72" s="261"/>
    </row>
    <row r="73" spans="1:13" ht="15">
      <c r="A73" s="294" t="s">
        <v>97</v>
      </c>
      <c r="B73" s="294"/>
      <c r="C73" s="294"/>
      <c r="D73" s="294"/>
      <c r="E73" s="294"/>
      <c r="F73" s="294"/>
      <c r="G73" s="295"/>
      <c r="H73" s="166"/>
      <c r="I73" s="296">
        <f>I31-I71</f>
        <v>272255.94999999995</v>
      </c>
      <c r="J73" s="251">
        <f>SUM(J38:J56)</f>
        <v>29355.92</v>
      </c>
      <c r="K73" s="296">
        <f>K31-K71</f>
        <v>-310073.2300000002</v>
      </c>
      <c r="L73" s="251">
        <f>SUM(L38:L56)</f>
        <v>29234.24</v>
      </c>
      <c r="M73" s="273"/>
    </row>
    <row r="74" spans="9:11" ht="15">
      <c r="I74" s="297">
        <v>-27225.6</v>
      </c>
      <c r="K74" s="276">
        <v>-2532.92</v>
      </c>
    </row>
    <row r="75" spans="1:11" ht="15">
      <c r="A75" t="s">
        <v>98</v>
      </c>
      <c r="G75" s="258"/>
      <c r="I75" s="276">
        <f>SUM(I73:I74)</f>
        <v>245030.34999999995</v>
      </c>
      <c r="J75" s="251"/>
      <c r="K75" s="298">
        <f>SUM(K73:K74)</f>
        <v>-312606.1500000002</v>
      </c>
    </row>
    <row r="76" spans="1:11" ht="15">
      <c r="A76" t="s">
        <v>99</v>
      </c>
      <c r="G76" s="258"/>
      <c r="I76" s="299"/>
      <c r="K76" s="261"/>
    </row>
    <row r="77" spans="9:11" ht="15">
      <c r="I77" s="300"/>
      <c r="K77" s="251"/>
    </row>
    <row r="78" spans="1:13" ht="15">
      <c r="A78" s="294" t="s">
        <v>100</v>
      </c>
      <c r="B78" s="294"/>
      <c r="C78" s="294"/>
      <c r="D78" s="294"/>
      <c r="E78" s="294"/>
      <c r="F78" s="294"/>
      <c r="G78" s="301"/>
      <c r="I78" s="293"/>
      <c r="K78" s="255"/>
      <c r="M78" s="2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32">
      <selection activeCell="E46" sqref="E46"/>
    </sheetView>
  </sheetViews>
  <sheetFormatPr defaultColWidth="9.140625" defaultRowHeight="15"/>
  <cols>
    <col min="1" max="1" width="11.57421875" style="0" customWidth="1"/>
    <col min="3" max="3" width="15.00390625" style="0" customWidth="1"/>
    <col min="4" max="4" width="21.28125" style="0" customWidth="1"/>
    <col min="5" max="5" width="12.140625" style="0" customWidth="1"/>
    <col min="6" max="6" width="14.57421875" style="0" customWidth="1"/>
    <col min="8" max="8" width="16.28125" style="0" customWidth="1"/>
    <col min="10" max="10" width="15.57421875" style="0" customWidth="1"/>
  </cols>
  <sheetData>
    <row r="1" spans="1:10" ht="15">
      <c r="A1" s="247" t="s">
        <v>65</v>
      </c>
      <c r="B1" t="s">
        <v>66</v>
      </c>
      <c r="G1" s="247" t="s">
        <v>67</v>
      </c>
      <c r="I1" s="247" t="s">
        <v>68</v>
      </c>
      <c r="J1" s="251" t="s">
        <v>101</v>
      </c>
    </row>
    <row r="2" spans="1:10" ht="15">
      <c r="A2" s="247" t="s">
        <v>69</v>
      </c>
      <c r="B2" s="302">
        <v>2008</v>
      </c>
      <c r="G2" s="247"/>
      <c r="I2" s="247"/>
      <c r="J2" s="251"/>
    </row>
    <row r="3" spans="1:10" ht="15">
      <c r="A3" s="248" t="s">
        <v>70</v>
      </c>
      <c r="B3" s="249" t="s">
        <v>102</v>
      </c>
      <c r="C3" s="249"/>
      <c r="D3" s="249"/>
      <c r="E3" s="249"/>
      <c r="F3" s="249"/>
      <c r="G3" s="248" t="s">
        <v>72</v>
      </c>
      <c r="H3" s="249"/>
      <c r="I3" s="248" t="s">
        <v>73</v>
      </c>
      <c r="J3" s="303"/>
    </row>
    <row r="4" ht="15">
      <c r="J4" s="251"/>
    </row>
    <row r="5" ht="15">
      <c r="J5" s="251"/>
    </row>
    <row r="6" spans="1:10" ht="15">
      <c r="A6" s="304" t="s">
        <v>103</v>
      </c>
      <c r="B6" s="305"/>
      <c r="C6" s="305" t="s">
        <v>104</v>
      </c>
      <c r="D6" s="304" t="s">
        <v>103</v>
      </c>
      <c r="E6" s="305"/>
      <c r="F6" s="305" t="s">
        <v>104</v>
      </c>
      <c r="J6" s="251"/>
    </row>
    <row r="7" ht="15">
      <c r="J7" s="251"/>
    </row>
    <row r="8" spans="1:10" ht="15">
      <c r="A8" s="247" t="s">
        <v>17</v>
      </c>
      <c r="J8" s="251"/>
    </row>
    <row r="9" spans="1:10" ht="15">
      <c r="A9" s="247"/>
      <c r="J9" s="251"/>
    </row>
    <row r="10" spans="3:10" ht="15">
      <c r="C10" s="247" t="s">
        <v>105</v>
      </c>
      <c r="D10" s="247"/>
      <c r="E10" s="247"/>
      <c r="F10" s="247" t="s">
        <v>106</v>
      </c>
      <c r="G10" s="247"/>
      <c r="H10" s="247" t="s">
        <v>107</v>
      </c>
      <c r="J10" s="251"/>
    </row>
    <row r="11" spans="3:10" ht="15">
      <c r="C11" s="247"/>
      <c r="D11" s="247"/>
      <c r="E11" s="247"/>
      <c r="F11" s="247"/>
      <c r="G11" s="247"/>
      <c r="H11" s="247"/>
      <c r="J11" s="251"/>
    </row>
    <row r="12" spans="1:10" ht="15">
      <c r="A12">
        <v>203</v>
      </c>
      <c r="B12" s="258"/>
      <c r="C12" s="258">
        <v>2303422.48</v>
      </c>
      <c r="D12">
        <v>2414</v>
      </c>
      <c r="F12" s="251">
        <v>487561.89</v>
      </c>
      <c r="H12" s="166">
        <f aca="true" t="shared" si="0" ref="H12:H18">C12-F12</f>
        <v>1815860.5899999999</v>
      </c>
      <c r="J12" s="298"/>
    </row>
    <row r="13" spans="1:10" ht="15">
      <c r="A13">
        <v>204</v>
      </c>
      <c r="B13" s="258"/>
      <c r="C13" s="258">
        <v>64403.77</v>
      </c>
      <c r="D13">
        <v>2412</v>
      </c>
      <c r="F13" s="251">
        <v>50043.14</v>
      </c>
      <c r="H13" s="166">
        <f t="shared" si="0"/>
        <v>14360.629999999997</v>
      </c>
      <c r="J13" s="251"/>
    </row>
    <row r="14" spans="1:10" ht="15">
      <c r="A14">
        <v>205</v>
      </c>
      <c r="B14" s="258"/>
      <c r="C14" s="258">
        <v>50897.67</v>
      </c>
      <c r="D14">
        <v>2415</v>
      </c>
      <c r="F14" s="251">
        <v>50897.67</v>
      </c>
      <c r="H14" s="166">
        <f t="shared" si="0"/>
        <v>0</v>
      </c>
      <c r="J14" s="166"/>
    </row>
    <row r="15" spans="1:10" ht="15">
      <c r="A15">
        <v>206</v>
      </c>
      <c r="B15" s="258"/>
      <c r="C15" s="258">
        <v>576460.34</v>
      </c>
      <c r="D15">
        <v>2410</v>
      </c>
      <c r="F15" s="251">
        <v>495485.9</v>
      </c>
      <c r="H15" s="166">
        <f t="shared" si="0"/>
        <v>80974.43999999994</v>
      </c>
      <c r="J15" s="251"/>
    </row>
    <row r="16" spans="1:10" ht="15">
      <c r="A16">
        <v>207</v>
      </c>
      <c r="B16" s="258"/>
      <c r="C16" s="258">
        <v>104385.47</v>
      </c>
      <c r="D16">
        <v>2411</v>
      </c>
      <c r="F16" s="251">
        <v>67415.7</v>
      </c>
      <c r="H16" s="166">
        <f t="shared" si="0"/>
        <v>36969.770000000004</v>
      </c>
      <c r="J16" s="251"/>
    </row>
    <row r="17" spans="1:10" ht="15">
      <c r="A17">
        <v>208</v>
      </c>
      <c r="B17" s="258"/>
      <c r="C17" s="258">
        <v>239204.92</v>
      </c>
      <c r="D17">
        <v>2413</v>
      </c>
      <c r="F17" s="251">
        <v>234956.48</v>
      </c>
      <c r="H17" s="166">
        <f t="shared" si="0"/>
        <v>4248.440000000002</v>
      </c>
      <c r="J17" s="251"/>
    </row>
    <row r="18" spans="1:10" ht="15">
      <c r="A18">
        <v>210</v>
      </c>
      <c r="B18" s="258"/>
      <c r="C18" s="258"/>
      <c r="H18" s="166">
        <f t="shared" si="0"/>
        <v>0</v>
      </c>
      <c r="J18" s="251"/>
    </row>
    <row r="19" spans="2:10" ht="15">
      <c r="B19" s="258"/>
      <c r="C19" s="253">
        <f>C12+C13+C14+C15+C16+C17+C18</f>
        <v>3338774.65</v>
      </c>
      <c r="D19" s="247"/>
      <c r="E19" s="247"/>
      <c r="F19" s="253">
        <f>SUM(F12:F18)</f>
        <v>1386360.78</v>
      </c>
      <c r="G19" s="247"/>
      <c r="H19" s="267">
        <f>SUM(H12:H18)</f>
        <v>1952413.8699999996</v>
      </c>
      <c r="J19" s="255"/>
    </row>
    <row r="20" spans="2:10" ht="15">
      <c r="B20" s="258"/>
      <c r="C20" s="258"/>
      <c r="F20" s="251"/>
      <c r="H20" s="166">
        <f>C20-F20</f>
        <v>0</v>
      </c>
      <c r="J20" s="166"/>
    </row>
    <row r="21" spans="1:10" ht="15">
      <c r="A21" s="247" t="s">
        <v>18</v>
      </c>
      <c r="B21" s="258"/>
      <c r="C21" s="258"/>
      <c r="J21" s="251"/>
    </row>
    <row r="22" spans="2:10" ht="15">
      <c r="B22" s="258"/>
      <c r="C22" s="258"/>
      <c r="J22" s="251"/>
    </row>
    <row r="23" spans="1:10" ht="15">
      <c r="A23">
        <v>212</v>
      </c>
      <c r="B23" s="258"/>
      <c r="C23" s="258">
        <v>752356.03</v>
      </c>
      <c r="D23">
        <v>2420</v>
      </c>
      <c r="F23" s="251">
        <v>706129.53</v>
      </c>
      <c r="H23" s="166">
        <f>C23-F23</f>
        <v>46226.5</v>
      </c>
      <c r="J23" s="251"/>
    </row>
    <row r="24" spans="2:10" ht="15">
      <c r="B24" s="258"/>
      <c r="C24" s="253">
        <f>SUM(C23:C23)</f>
        <v>752356.03</v>
      </c>
      <c r="F24" s="253">
        <f>SUM(F23:F23)</f>
        <v>706129.53</v>
      </c>
      <c r="H24" s="253">
        <f>SUM(H23:H23)</f>
        <v>46226.5</v>
      </c>
      <c r="J24" s="255"/>
    </row>
    <row r="25" spans="2:10" ht="15">
      <c r="B25" s="258"/>
      <c r="C25" s="258"/>
      <c r="F25" s="166"/>
      <c r="J25" s="251"/>
    </row>
    <row r="26" spans="2:10" ht="15">
      <c r="B26" s="258"/>
      <c r="C26" s="258"/>
      <c r="H26" s="264">
        <f>H19+H24</f>
        <v>1998640.3699999996</v>
      </c>
      <c r="J26" s="255"/>
    </row>
    <row r="27" spans="1:10" ht="15">
      <c r="A27" s="247" t="s">
        <v>108</v>
      </c>
      <c r="C27" s="258"/>
      <c r="J27" s="251"/>
    </row>
    <row r="28" spans="3:10" ht="15">
      <c r="C28" s="258"/>
      <c r="F28" t="s">
        <v>109</v>
      </c>
      <c r="H28" s="279" t="s">
        <v>110</v>
      </c>
      <c r="J28" s="251"/>
    </row>
    <row r="29" spans="1:10" ht="15">
      <c r="A29">
        <v>223</v>
      </c>
      <c r="C29" s="269">
        <v>40000</v>
      </c>
      <c r="F29" s="306">
        <v>40000</v>
      </c>
      <c r="H29" t="s">
        <v>111</v>
      </c>
      <c r="J29" s="269">
        <v>40000</v>
      </c>
    </row>
    <row r="30" spans="3:12" ht="15">
      <c r="C30" s="253">
        <v>53174.61</v>
      </c>
      <c r="F30" s="306">
        <v>53174.61</v>
      </c>
      <c r="H30" t="s">
        <v>112</v>
      </c>
      <c r="J30" s="307">
        <v>197097</v>
      </c>
      <c r="K30">
        <v>175251</v>
      </c>
      <c r="L30" t="s">
        <v>113</v>
      </c>
    </row>
    <row r="31" spans="1:12" ht="15">
      <c r="A31">
        <v>223</v>
      </c>
      <c r="C31" s="253">
        <v>202102</v>
      </c>
      <c r="F31" s="258">
        <v>202102</v>
      </c>
      <c r="H31" s="4" t="s">
        <v>137</v>
      </c>
      <c r="J31" s="251">
        <v>53174.61</v>
      </c>
      <c r="K31">
        <v>109386</v>
      </c>
      <c r="L31" t="s">
        <v>113</v>
      </c>
    </row>
    <row r="32" spans="1:10" ht="15">
      <c r="A32">
        <v>510</v>
      </c>
      <c r="C32" s="251">
        <v>1896180.34</v>
      </c>
      <c r="F32" s="258">
        <v>1896180.34</v>
      </c>
      <c r="H32" t="s">
        <v>114</v>
      </c>
      <c r="J32" s="251">
        <v>5000</v>
      </c>
    </row>
    <row r="33" spans="1:10" ht="15">
      <c r="A33">
        <v>496</v>
      </c>
      <c r="C33" s="251">
        <v>26967.52</v>
      </c>
      <c r="D33" s="251">
        <f>SUM(C32:C33)</f>
        <v>1923147.86</v>
      </c>
      <c r="F33" s="258">
        <v>26967.52</v>
      </c>
      <c r="H33" t="s">
        <v>115</v>
      </c>
      <c r="J33" s="251">
        <v>5</v>
      </c>
    </row>
    <row r="34" spans="3:10" ht="15">
      <c r="C34" s="253">
        <f>SUM(C31:C33)</f>
        <v>2125249.86</v>
      </c>
      <c r="F34" s="253">
        <f>SUM(F31:F33)</f>
        <v>2125249.86</v>
      </c>
      <c r="H34" s="308"/>
      <c r="J34" s="255">
        <f>J30+J31+J32+J33</f>
        <v>255276.61</v>
      </c>
    </row>
    <row r="35" spans="1:10" ht="15">
      <c r="A35">
        <v>510</v>
      </c>
      <c r="C35" s="253">
        <v>4006830.44</v>
      </c>
      <c r="D35">
        <v>9191.04</v>
      </c>
      <c r="F35" s="253">
        <v>4006830.44</v>
      </c>
      <c r="H35" s="308"/>
      <c r="J35" s="255"/>
    </row>
    <row r="36" spans="3:10" ht="15">
      <c r="C36" s="253">
        <f>C29+C30+C34+C35</f>
        <v>6225254.91</v>
      </c>
      <c r="F36" s="253">
        <f>F29+F30+F34+F35</f>
        <v>6225254.91</v>
      </c>
      <c r="J36" s="255">
        <f>SUM(J29:J33)</f>
        <v>295276.61</v>
      </c>
    </row>
    <row r="37" spans="3:10" ht="15">
      <c r="C37" s="258"/>
      <c r="J37" s="251"/>
    </row>
    <row r="38" spans="1:10" ht="15">
      <c r="A38" t="s">
        <v>116</v>
      </c>
      <c r="C38" s="258"/>
      <c r="H38" s="4"/>
      <c r="J38" s="251"/>
    </row>
    <row r="39" spans="1:10" ht="15">
      <c r="A39">
        <v>497</v>
      </c>
      <c r="C39" s="309">
        <v>26518.49</v>
      </c>
      <c r="F39" s="253">
        <v>26518.49</v>
      </c>
      <c r="G39" s="261"/>
      <c r="H39" s="307"/>
      <c r="J39" s="307"/>
    </row>
    <row r="40" spans="3:10" ht="15">
      <c r="C40" s="258"/>
      <c r="J40" s="251"/>
    </row>
    <row r="41" spans="1:10" ht="15">
      <c r="A41" s="310" t="s">
        <v>117</v>
      </c>
      <c r="B41" s="311"/>
      <c r="C41" s="312"/>
      <c r="D41" s="311"/>
      <c r="E41" s="311"/>
      <c r="F41" s="264">
        <f>H26+F36+F39</f>
        <v>8250413.77</v>
      </c>
      <c r="J41" s="255"/>
    </row>
    <row r="42" spans="3:10" ht="15">
      <c r="C42" s="258"/>
      <c r="J42" s="251"/>
    </row>
    <row r="43" spans="3:10" ht="15">
      <c r="C43" s="258"/>
      <c r="J43" s="251"/>
    </row>
    <row r="44" spans="1:10" ht="15">
      <c r="A44" s="247" t="s">
        <v>118</v>
      </c>
      <c r="D44" s="276"/>
      <c r="J44" s="251"/>
    </row>
    <row r="45" spans="3:10" ht="15">
      <c r="C45" s="247" t="s">
        <v>105</v>
      </c>
      <c r="D45" s="276">
        <v>25693.74</v>
      </c>
      <c r="F45" s="247" t="s">
        <v>119</v>
      </c>
      <c r="H45" s="247" t="s">
        <v>107</v>
      </c>
      <c r="J45" s="251"/>
    </row>
    <row r="46" spans="1:10" ht="15">
      <c r="A46">
        <v>411</v>
      </c>
      <c r="C46" s="266">
        <v>20979.08</v>
      </c>
      <c r="D46" s="251">
        <v>0</v>
      </c>
      <c r="E46">
        <v>49910.3</v>
      </c>
      <c r="F46" s="276">
        <v>2882.52</v>
      </c>
      <c r="H46" s="166"/>
      <c r="J46" s="251"/>
    </row>
    <row r="47" spans="3:10" ht="15">
      <c r="C47" s="253">
        <f>C46+D45+D46</f>
        <v>46672.82000000001</v>
      </c>
      <c r="D47" s="293">
        <f>SUM(D44:D46)</f>
        <v>25693.74</v>
      </c>
      <c r="E47" s="247"/>
      <c r="F47" s="253">
        <v>2882.52</v>
      </c>
      <c r="G47" s="247"/>
      <c r="H47" s="253"/>
      <c r="J47" s="255">
        <f>C47-F47</f>
        <v>43790.30000000001</v>
      </c>
    </row>
    <row r="48" spans="3:10" ht="15">
      <c r="C48" s="258"/>
      <c r="F48" s="258"/>
      <c r="H48" s="166"/>
      <c r="J48" s="251"/>
    </row>
    <row r="49" spans="1:10" ht="15">
      <c r="A49" s="247" t="s">
        <v>21</v>
      </c>
      <c r="C49" s="166"/>
      <c r="H49" s="166"/>
      <c r="J49" s="251"/>
    </row>
    <row r="50" spans="1:10" ht="15">
      <c r="A50">
        <v>4538</v>
      </c>
      <c r="C50" s="266">
        <v>-9710.08</v>
      </c>
      <c r="J50" s="251">
        <v>2520.35</v>
      </c>
    </row>
    <row r="51" spans="1:10" ht="15">
      <c r="A51">
        <v>49910</v>
      </c>
      <c r="C51" s="266">
        <v>1198132.94</v>
      </c>
      <c r="J51" s="251">
        <v>18863.12</v>
      </c>
    </row>
    <row r="52" spans="1:10" ht="15">
      <c r="A52" t="s">
        <v>120</v>
      </c>
      <c r="C52" s="266">
        <v>32341.51</v>
      </c>
      <c r="J52" s="251">
        <v>22750.7</v>
      </c>
    </row>
    <row r="53" spans="1:10" ht="15">
      <c r="A53">
        <v>422</v>
      </c>
      <c r="C53" s="166">
        <v>1239.84</v>
      </c>
      <c r="D53" s="166"/>
      <c r="J53" s="251">
        <v>368.04</v>
      </c>
    </row>
    <row r="54" spans="1:10" ht="15">
      <c r="A54" t="s">
        <v>121</v>
      </c>
      <c r="C54" s="266">
        <v>1162.88</v>
      </c>
      <c r="J54" s="251">
        <v>303467.47</v>
      </c>
    </row>
    <row r="55" spans="3:10" ht="15">
      <c r="C55" s="309">
        <f>SUM(C50:C54)+D54-D53</f>
        <v>1223167.0899999999</v>
      </c>
      <c r="D55" s="166"/>
      <c r="F55" s="166"/>
      <c r="J55" s="255">
        <f>SUM(J50:J54)</f>
        <v>347969.68</v>
      </c>
    </row>
    <row r="56" ht="15">
      <c r="J56" s="251"/>
    </row>
    <row r="57" spans="1:10" ht="15">
      <c r="A57" s="247" t="s">
        <v>122</v>
      </c>
      <c r="J57" s="251"/>
    </row>
    <row r="58" spans="1:10" ht="15">
      <c r="A58">
        <v>501</v>
      </c>
      <c r="C58" s="258">
        <v>1297.37</v>
      </c>
      <c r="J58" s="251">
        <v>1584.26</v>
      </c>
    </row>
    <row r="59" spans="1:10" ht="15">
      <c r="A59">
        <v>502</v>
      </c>
      <c r="C59" s="258">
        <v>97.79</v>
      </c>
      <c r="F59" t="s">
        <v>123</v>
      </c>
      <c r="J59" s="251">
        <v>0</v>
      </c>
    </row>
    <row r="60" spans="1:10" ht="15">
      <c r="A60">
        <v>5030</v>
      </c>
      <c r="C60" s="258">
        <v>434002.97</v>
      </c>
      <c r="D60" s="251"/>
      <c r="F60" s="251">
        <v>4620890.97</v>
      </c>
      <c r="G60" t="s">
        <v>124</v>
      </c>
      <c r="H60" s="251">
        <v>102625</v>
      </c>
      <c r="J60" s="251">
        <v>431537.51</v>
      </c>
    </row>
    <row r="61" spans="1:10" ht="15">
      <c r="A61">
        <v>5040</v>
      </c>
      <c r="C61" s="258">
        <v>238214.89</v>
      </c>
      <c r="F61" t="s">
        <v>125</v>
      </c>
      <c r="G61" t="s">
        <v>126</v>
      </c>
      <c r="H61" s="251">
        <v>1663189.51</v>
      </c>
      <c r="J61" s="251">
        <v>1719634.54</v>
      </c>
    </row>
    <row r="62" spans="1:10" ht="15">
      <c r="A62">
        <v>509</v>
      </c>
      <c r="B62" s="166"/>
      <c r="C62" s="258">
        <v>0</v>
      </c>
      <c r="D62" s="251"/>
      <c r="F62" s="251">
        <v>177243.27</v>
      </c>
      <c r="G62" t="s">
        <v>124</v>
      </c>
      <c r="H62" s="251">
        <v>121467.96</v>
      </c>
      <c r="J62" s="251">
        <v>0</v>
      </c>
    </row>
    <row r="63" spans="1:10" ht="15">
      <c r="A63">
        <v>4965</v>
      </c>
      <c r="C63" s="258">
        <v>255.26</v>
      </c>
      <c r="F63" s="251"/>
      <c r="G63" t="s">
        <v>126</v>
      </c>
      <c r="H63" s="251">
        <v>55775.31</v>
      </c>
      <c r="J63" s="251">
        <v>876528.17</v>
      </c>
    </row>
    <row r="64" spans="1:10" ht="15">
      <c r="A64">
        <v>507</v>
      </c>
      <c r="C64" s="313">
        <v>204205.47</v>
      </c>
      <c r="D64" s="251"/>
      <c r="F64" s="166">
        <f>SUM(F60+F62)</f>
        <v>4798134.239999999</v>
      </c>
      <c r="H64" s="166">
        <f>SUM(H60:H63)</f>
        <v>1943057.78</v>
      </c>
      <c r="J64" s="255">
        <v>4578725.15</v>
      </c>
    </row>
    <row r="65" spans="1:10" ht="15">
      <c r="A65" s="292">
        <v>5071</v>
      </c>
      <c r="B65" s="292"/>
      <c r="C65" s="314">
        <v>0</v>
      </c>
      <c r="D65" s="257"/>
      <c r="F65" s="166"/>
      <c r="J65" s="255">
        <f>SUM(J58:J64)</f>
        <v>7608009.630000001</v>
      </c>
    </row>
    <row r="66" spans="1:10" ht="15">
      <c r="A66" t="s">
        <v>127</v>
      </c>
      <c r="C66" s="313"/>
      <c r="D66" s="251"/>
      <c r="F66" s="166"/>
      <c r="J66" s="255"/>
    </row>
    <row r="67" spans="3:10" ht="15">
      <c r="C67" s="306">
        <f>SUM(C58:C66)</f>
        <v>878073.75</v>
      </c>
      <c r="D67" s="251">
        <v>4798134.24</v>
      </c>
      <c r="J67" s="251"/>
    </row>
    <row r="68" spans="1:10" ht="15">
      <c r="A68" s="310" t="s">
        <v>128</v>
      </c>
      <c r="B68" s="311"/>
      <c r="C68" s="315"/>
      <c r="D68" s="311"/>
      <c r="E68" s="311"/>
      <c r="F68" s="315">
        <f>J47+C55+C67</f>
        <v>2145031.1399999997</v>
      </c>
      <c r="J68" s="255">
        <f>J47+J55+J65</f>
        <v>7999769.610000001</v>
      </c>
    </row>
    <row r="69" spans="1:10" ht="15">
      <c r="A69" s="316" t="s">
        <v>15</v>
      </c>
      <c r="B69" s="316"/>
      <c r="C69" s="317"/>
      <c r="D69" s="316"/>
      <c r="E69" s="316"/>
      <c r="F69" s="317">
        <f>F68+F41</f>
        <v>10395444.91</v>
      </c>
      <c r="J69" s="255">
        <f>SUM(J68+F41)</f>
        <v>16250183.38</v>
      </c>
    </row>
    <row r="70" ht="15">
      <c r="J70" s="251"/>
    </row>
    <row r="71" spans="1:10" ht="15">
      <c r="A71" t="s">
        <v>129</v>
      </c>
      <c r="J71" s="251"/>
    </row>
    <row r="72" spans="1:10" ht="15">
      <c r="A72">
        <v>101</v>
      </c>
      <c r="C72" s="258">
        <v>6582860</v>
      </c>
      <c r="J72" s="251">
        <v>5867860</v>
      </c>
    </row>
    <row r="73" spans="1:10" ht="15">
      <c r="A73">
        <v>114</v>
      </c>
      <c r="C73" s="258">
        <v>212301.91</v>
      </c>
      <c r="J73" s="261">
        <v>0</v>
      </c>
    </row>
    <row r="74" spans="1:10" ht="15">
      <c r="A74">
        <v>116</v>
      </c>
      <c r="C74" s="258">
        <v>3343201.44</v>
      </c>
      <c r="J74" s="299">
        <v>0</v>
      </c>
    </row>
    <row r="75" spans="1:10" ht="15">
      <c r="A75">
        <v>123</v>
      </c>
      <c r="C75" s="258">
        <v>-18024</v>
      </c>
      <c r="D75" s="251"/>
      <c r="J75" s="251">
        <v>3716106.01</v>
      </c>
    </row>
    <row r="76" spans="1:10" ht="15">
      <c r="A76">
        <v>123</v>
      </c>
      <c r="C76" s="258">
        <v>-312606.15</v>
      </c>
      <c r="D76" s="251"/>
      <c r="F76" s="166"/>
      <c r="H76" s="166">
        <f>D76+F76</f>
        <v>0</v>
      </c>
      <c r="J76" s="261">
        <v>-84795.66</v>
      </c>
    </row>
    <row r="77" spans="1:10" ht="15">
      <c r="A77">
        <v>123</v>
      </c>
      <c r="C77" s="267">
        <f>SUM(C72:C76)</f>
        <v>9807733.2</v>
      </c>
      <c r="D77" s="261">
        <f>SUM(C72:C76)</f>
        <v>9807733.2</v>
      </c>
      <c r="F77" s="166"/>
      <c r="H77" s="261">
        <f>D77+F77</f>
        <v>9807733.2</v>
      </c>
      <c r="J77" s="298">
        <v>140708.44</v>
      </c>
    </row>
    <row r="78" spans="3:10" ht="15">
      <c r="C78" s="318"/>
      <c r="H78" s="166"/>
      <c r="J78" s="255"/>
    </row>
    <row r="79" spans="3:10" ht="15">
      <c r="C79" s="306">
        <f>C77+C78</f>
        <v>9807733.2</v>
      </c>
      <c r="F79" s="251"/>
      <c r="J79" s="255">
        <f>SUM(J72:J78)</f>
        <v>9639878.79</v>
      </c>
    </row>
    <row r="80" spans="1:10" ht="15">
      <c r="A80" s="247" t="s">
        <v>60</v>
      </c>
      <c r="J80" s="251"/>
    </row>
    <row r="81" spans="3:10" ht="15">
      <c r="C81" s="253"/>
      <c r="J81" s="251"/>
    </row>
    <row r="82" spans="6:10" ht="15">
      <c r="F82" s="166"/>
      <c r="J82" s="251"/>
    </row>
    <row r="83" spans="1:10" ht="15">
      <c r="A83" s="247" t="s">
        <v>130</v>
      </c>
      <c r="J83" s="251"/>
    </row>
    <row r="84" spans="1:10" ht="15">
      <c r="A84">
        <v>424</v>
      </c>
      <c r="C84" s="258">
        <v>62613.01</v>
      </c>
      <c r="J84" s="251">
        <v>24755</v>
      </c>
    </row>
    <row r="85" spans="1:10" ht="15">
      <c r="A85">
        <v>497</v>
      </c>
      <c r="C85" s="253">
        <v>0</v>
      </c>
      <c r="J85" s="255">
        <f>SUM(J84)</f>
        <v>24755</v>
      </c>
    </row>
    <row r="86" spans="3:10" ht="15">
      <c r="C86" s="166">
        <f>SUM(C84:C85)</f>
        <v>62613.01</v>
      </c>
      <c r="J86" s="251"/>
    </row>
    <row r="87" spans="1:10" ht="15">
      <c r="A87" s="247" t="s">
        <v>131</v>
      </c>
      <c r="J87" s="251"/>
    </row>
    <row r="88" spans="1:10" ht="15">
      <c r="A88" s="319">
        <v>49911752</v>
      </c>
      <c r="B88" s="279"/>
      <c r="C88" s="320">
        <v>323972.7</v>
      </c>
      <c r="D88" s="288">
        <v>10117.49</v>
      </c>
      <c r="E88" s="279"/>
      <c r="F88" s="279" t="s">
        <v>132</v>
      </c>
      <c r="J88" s="251">
        <v>61527.65</v>
      </c>
    </row>
    <row r="89" spans="1:10" ht="15">
      <c r="A89" s="279">
        <v>427</v>
      </c>
      <c r="B89" s="279"/>
      <c r="C89" s="321">
        <v>70786.35</v>
      </c>
      <c r="D89" s="288"/>
      <c r="E89" s="288">
        <f>SUM(D88:D89)</f>
        <v>10117.49</v>
      </c>
      <c r="F89" s="279"/>
      <c r="J89" s="251">
        <v>209014.65</v>
      </c>
    </row>
    <row r="90" spans="3:10" ht="15">
      <c r="C90" s="264">
        <f>C88+C89+D88+D89</f>
        <v>404876.54000000004</v>
      </c>
      <c r="D90" s="322"/>
      <c r="J90" s="255">
        <f>SUM(J88:J89)</f>
        <v>270542.3</v>
      </c>
    </row>
    <row r="91" spans="1:10" ht="15">
      <c r="A91" s="247" t="s">
        <v>32</v>
      </c>
      <c r="J91" s="251"/>
    </row>
    <row r="92" spans="1:10" ht="15">
      <c r="A92">
        <v>454</v>
      </c>
      <c r="C92" s="258">
        <v>8147.05</v>
      </c>
      <c r="D92">
        <v>2648.39</v>
      </c>
      <c r="J92" s="251">
        <v>0</v>
      </c>
    </row>
    <row r="93" spans="1:10" ht="15">
      <c r="A93">
        <v>4539</v>
      </c>
      <c r="C93" s="258">
        <v>23603.04</v>
      </c>
      <c r="J93" s="251">
        <v>15664.4</v>
      </c>
    </row>
    <row r="94" spans="3:10" ht="15">
      <c r="C94" s="253">
        <f>SUM(C92:C93)+D92</f>
        <v>34398.48</v>
      </c>
      <c r="J94" s="255">
        <f>SUM(J92:J93)</f>
        <v>15664.4</v>
      </c>
    </row>
    <row r="95" ht="15">
      <c r="J95" s="251"/>
    </row>
    <row r="96" spans="1:10" ht="15">
      <c r="A96" s="247" t="s">
        <v>133</v>
      </c>
      <c r="J96" s="251"/>
    </row>
    <row r="97" ht="15">
      <c r="J97" s="251"/>
    </row>
    <row r="98" spans="1:10" ht="15">
      <c r="A98" s="262">
        <v>421423</v>
      </c>
      <c r="C98" s="166">
        <v>61259.84</v>
      </c>
      <c r="D98" s="251"/>
      <c r="E98">
        <v>424</v>
      </c>
      <c r="J98" s="251">
        <v>83159.45</v>
      </c>
    </row>
    <row r="99" spans="1:10" ht="15">
      <c r="A99">
        <v>4611</v>
      </c>
      <c r="C99" s="258">
        <v>9398</v>
      </c>
      <c r="J99" s="251">
        <v>1980</v>
      </c>
    </row>
    <row r="100" spans="1:10" ht="15">
      <c r="A100">
        <v>469</v>
      </c>
      <c r="C100" s="258">
        <v>8305.45</v>
      </c>
      <c r="J100" s="325">
        <v>12384.06</v>
      </c>
    </row>
    <row r="101" spans="1:10" ht="15">
      <c r="A101" s="262">
        <v>465</v>
      </c>
      <c r="C101" s="258">
        <v>193</v>
      </c>
      <c r="J101" s="251">
        <v>0</v>
      </c>
    </row>
    <row r="102" spans="1:10" ht="15">
      <c r="A102">
        <v>462</v>
      </c>
      <c r="C102" s="258">
        <v>2359.69</v>
      </c>
      <c r="J102" s="251">
        <v>0</v>
      </c>
    </row>
    <row r="103" spans="1:10" ht="15">
      <c r="A103">
        <v>463</v>
      </c>
      <c r="C103" s="258">
        <v>4307.7</v>
      </c>
      <c r="J103" s="251">
        <v>0</v>
      </c>
    </row>
    <row r="104" spans="1:10" ht="15">
      <c r="A104" s="279">
        <v>49911</v>
      </c>
      <c r="B104" s="279"/>
      <c r="C104" s="280">
        <v>0</v>
      </c>
      <c r="D104" s="279"/>
      <c r="E104" s="279"/>
      <c r="F104" s="279" t="s">
        <v>132</v>
      </c>
      <c r="J104" s="251">
        <v>0</v>
      </c>
    </row>
    <row r="105" spans="3:10" ht="15">
      <c r="C105" s="253">
        <f>SUM(C98:C104)</f>
        <v>85823.68</v>
      </c>
      <c r="D105">
        <v>0</v>
      </c>
      <c r="F105" s="166">
        <v>0</v>
      </c>
      <c r="J105" s="255">
        <f>J98+J99+J100+J101+J102+J103+J104</f>
        <v>97523.51</v>
      </c>
    </row>
    <row r="106" spans="1:10" ht="15">
      <c r="A106" s="247" t="s">
        <v>134</v>
      </c>
      <c r="C106" s="258"/>
      <c r="J106" s="251"/>
    </row>
    <row r="107" spans="1:10" ht="15">
      <c r="A107">
        <v>492</v>
      </c>
      <c r="C107" s="258">
        <v>0</v>
      </c>
      <c r="J107" s="251">
        <v>825499.15</v>
      </c>
    </row>
    <row r="108" spans="3:10" ht="15">
      <c r="C108" s="306">
        <f>SUM(C107)</f>
        <v>0</v>
      </c>
      <c r="J108" s="255">
        <v>825499.15</v>
      </c>
    </row>
    <row r="109" spans="3:10" ht="15">
      <c r="C109" s="267"/>
      <c r="J109" s="251"/>
    </row>
    <row r="110" spans="1:10" ht="15">
      <c r="A110" s="247" t="s">
        <v>135</v>
      </c>
      <c r="F110" s="166">
        <f>C86+C90+C94+C105+C108</f>
        <v>587711.71</v>
      </c>
      <c r="J110" s="261">
        <f>J108+J105+J94+J90</f>
        <v>1209229.36</v>
      </c>
    </row>
    <row r="111" ht="15">
      <c r="J111" s="251"/>
    </row>
    <row r="112" spans="1:10" ht="15">
      <c r="A112" s="316" t="s">
        <v>136</v>
      </c>
      <c r="B112" s="292"/>
      <c r="C112" s="292"/>
      <c r="D112" s="292"/>
      <c r="E112" s="292"/>
      <c r="F112" s="289">
        <f>F110+C79</f>
        <v>10395444.91</v>
      </c>
      <c r="J112" s="255">
        <f>J110+J79+J85</f>
        <v>10873863.149999999</v>
      </c>
    </row>
    <row r="113" ht="15">
      <c r="J113" s="251"/>
    </row>
    <row r="114" spans="6:10" ht="15">
      <c r="F114" s="166">
        <f>F69-F112</f>
        <v>0</v>
      </c>
      <c r="J114" s="251">
        <f>J69-J112</f>
        <v>5376320.230000002</v>
      </c>
    </row>
    <row r="115" spans="6:10" ht="15">
      <c r="F115" s="166"/>
      <c r="J115" s="25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6"/>
  <sheetViews>
    <sheetView zoomScalePageLayoutView="0" workbookViewId="0" topLeftCell="A51">
      <selection activeCell="G25" activeCellId="1" sqref="E39 G25:G26"/>
    </sheetView>
  </sheetViews>
  <sheetFormatPr defaultColWidth="9.140625" defaultRowHeight="15"/>
  <cols>
    <col min="1" max="1" width="11.57421875" style="0" customWidth="1"/>
    <col min="3" max="3" width="14.8515625" style="0" customWidth="1"/>
    <col min="4" max="4" width="16.8515625" style="0" customWidth="1"/>
    <col min="5" max="5" width="11.00390625" style="0" customWidth="1"/>
    <col min="6" max="6" width="16.421875" style="0" customWidth="1"/>
    <col min="8" max="8" width="16.421875" style="0" customWidth="1"/>
    <col min="10" max="10" width="14.57421875" style="0" customWidth="1"/>
  </cols>
  <sheetData>
    <row r="2" spans="1:10" ht="15">
      <c r="A2" s="247" t="s">
        <v>65</v>
      </c>
      <c r="B2" t="s">
        <v>66</v>
      </c>
      <c r="G2" s="247" t="s">
        <v>67</v>
      </c>
      <c r="I2" s="247" t="s">
        <v>68</v>
      </c>
      <c r="J2" s="251" t="s">
        <v>140</v>
      </c>
    </row>
    <row r="3" spans="1:10" ht="15">
      <c r="A3" s="247" t="s">
        <v>69</v>
      </c>
      <c r="B3" s="302">
        <v>2016</v>
      </c>
      <c r="G3" s="247"/>
      <c r="I3" s="247"/>
      <c r="J3" s="251"/>
    </row>
    <row r="4" spans="1:10" ht="15">
      <c r="A4" s="248" t="s">
        <v>70</v>
      </c>
      <c r="B4" s="249" t="s">
        <v>102</v>
      </c>
      <c r="C4" s="249"/>
      <c r="D4" s="249"/>
      <c r="E4" s="249"/>
      <c r="F4" s="249"/>
      <c r="G4" s="248" t="s">
        <v>72</v>
      </c>
      <c r="H4" s="249"/>
      <c r="I4" s="248" t="s">
        <v>73</v>
      </c>
      <c r="J4" s="303"/>
    </row>
    <row r="5" ht="15">
      <c r="J5" s="251"/>
    </row>
    <row r="6" ht="15">
      <c r="J6" s="251"/>
    </row>
    <row r="7" spans="1:10" ht="15">
      <c r="A7" s="304" t="s">
        <v>103</v>
      </c>
      <c r="B7" s="305"/>
      <c r="C7" s="305" t="s">
        <v>104</v>
      </c>
      <c r="D7" s="304" t="s">
        <v>103</v>
      </c>
      <c r="E7" s="305"/>
      <c r="F7" s="305" t="s">
        <v>104</v>
      </c>
      <c r="J7" s="251"/>
    </row>
    <row r="8" ht="15">
      <c r="J8" s="251"/>
    </row>
    <row r="9" spans="1:10" ht="15">
      <c r="A9" s="247" t="s">
        <v>17</v>
      </c>
      <c r="J9" s="251"/>
    </row>
    <row r="10" spans="1:10" ht="15">
      <c r="A10" s="247"/>
      <c r="J10" s="251"/>
    </row>
    <row r="11" spans="3:10" ht="15">
      <c r="C11" s="247" t="s">
        <v>105</v>
      </c>
      <c r="D11" s="247"/>
      <c r="E11" s="247"/>
      <c r="F11" s="247" t="s">
        <v>106</v>
      </c>
      <c r="G11" s="247"/>
      <c r="H11" s="247" t="s">
        <v>107</v>
      </c>
      <c r="J11" s="251"/>
    </row>
    <row r="12" spans="3:10" ht="15">
      <c r="C12" s="247"/>
      <c r="D12" s="247"/>
      <c r="E12" s="247"/>
      <c r="F12" s="247"/>
      <c r="G12" s="247"/>
      <c r="H12" s="247"/>
      <c r="J12" s="251"/>
    </row>
    <row r="13" spans="1:10" ht="15">
      <c r="A13">
        <v>203</v>
      </c>
      <c r="B13" s="258"/>
      <c r="C13" s="258">
        <v>1651185.58</v>
      </c>
      <c r="D13">
        <v>2414</v>
      </c>
      <c r="F13" s="251">
        <v>382529.39</v>
      </c>
      <c r="H13" s="166">
        <f aca="true" t="shared" si="0" ref="H13:H19">C13-F13</f>
        <v>1268656.19</v>
      </c>
      <c r="J13" s="298"/>
    </row>
    <row r="14" spans="1:10" ht="15">
      <c r="A14">
        <v>204</v>
      </c>
      <c r="B14" s="258"/>
      <c r="C14" s="258">
        <v>64627.77</v>
      </c>
      <c r="D14">
        <v>2412</v>
      </c>
      <c r="F14" s="251">
        <v>56494.75</v>
      </c>
      <c r="H14" s="166">
        <f t="shared" si="0"/>
        <v>8133.019999999997</v>
      </c>
      <c r="J14" s="251"/>
    </row>
    <row r="15" spans="1:10" ht="15">
      <c r="A15">
        <v>205</v>
      </c>
      <c r="B15" s="258"/>
      <c r="C15" s="258">
        <v>50897.67</v>
      </c>
      <c r="D15">
        <v>2415</v>
      </c>
      <c r="F15" s="251">
        <v>50897.67</v>
      </c>
      <c r="H15" s="166">
        <f t="shared" si="0"/>
        <v>0</v>
      </c>
      <c r="J15" s="166"/>
    </row>
    <row r="16" spans="1:10" ht="15">
      <c r="A16">
        <v>206</v>
      </c>
      <c r="B16" s="258"/>
      <c r="C16" s="258">
        <v>526397.84</v>
      </c>
      <c r="D16">
        <v>2410</v>
      </c>
      <c r="F16" s="251">
        <v>448645.6</v>
      </c>
      <c r="H16" s="166">
        <f t="shared" si="0"/>
        <v>77752.23999999999</v>
      </c>
      <c r="J16" s="251"/>
    </row>
    <row r="17" spans="1:10" ht="15">
      <c r="A17">
        <v>207</v>
      </c>
      <c r="B17" s="258"/>
      <c r="C17" s="258">
        <v>104385.47</v>
      </c>
      <c r="D17">
        <v>2411</v>
      </c>
      <c r="F17" s="251">
        <v>93512.1</v>
      </c>
      <c r="H17" s="166">
        <f t="shared" si="0"/>
        <v>10873.369999999995</v>
      </c>
      <c r="J17" s="251"/>
    </row>
    <row r="18" spans="1:10" ht="15">
      <c r="A18">
        <v>208</v>
      </c>
      <c r="B18" s="258"/>
      <c r="C18" s="258">
        <v>239893.67</v>
      </c>
      <c r="D18">
        <v>2413</v>
      </c>
      <c r="F18" s="251">
        <v>235203.54</v>
      </c>
      <c r="H18" s="166">
        <f t="shared" si="0"/>
        <v>4690.130000000005</v>
      </c>
      <c r="J18" s="251"/>
    </row>
    <row r="19" spans="1:10" ht="15">
      <c r="A19">
        <v>210</v>
      </c>
      <c r="B19" s="258"/>
      <c r="C19" s="258"/>
      <c r="H19" s="166">
        <f t="shared" si="0"/>
        <v>0</v>
      </c>
      <c r="J19" s="251"/>
    </row>
    <row r="20" spans="2:10" ht="15">
      <c r="B20" s="258"/>
      <c r="C20" s="253">
        <f>C13+C14+C15+C16+C17+C18+C19</f>
        <v>2637388</v>
      </c>
      <c r="D20" s="247"/>
      <c r="E20" s="247"/>
      <c r="F20" s="253">
        <f>SUM(F13:F19)</f>
        <v>1267283.0499999998</v>
      </c>
      <c r="G20" s="247"/>
      <c r="H20" s="267">
        <f>SUM(H13:H19)</f>
        <v>1370104.9499999997</v>
      </c>
      <c r="J20" s="255"/>
    </row>
    <row r="21" spans="2:10" ht="15">
      <c r="B21" s="258"/>
      <c r="C21" s="258"/>
      <c r="F21" s="251"/>
      <c r="H21" s="166">
        <f>C21-F21</f>
        <v>0</v>
      </c>
      <c r="J21" s="166"/>
    </row>
    <row r="22" spans="1:10" ht="15">
      <c r="A22" s="247" t="s">
        <v>18</v>
      </c>
      <c r="B22" s="258"/>
      <c r="C22" s="258"/>
      <c r="J22" s="251"/>
    </row>
    <row r="23" spans="2:10" ht="15">
      <c r="B23" s="258"/>
      <c r="C23" s="258"/>
      <c r="J23" s="251"/>
    </row>
    <row r="24" spans="1:10" ht="15">
      <c r="A24">
        <v>212</v>
      </c>
      <c r="B24" s="258"/>
      <c r="C24" s="258">
        <v>741335.15</v>
      </c>
      <c r="D24">
        <v>2420</v>
      </c>
      <c r="F24" s="251">
        <v>701618.71</v>
      </c>
      <c r="H24" s="166">
        <f>C24-F24</f>
        <v>39716.44000000006</v>
      </c>
      <c r="J24" s="251"/>
    </row>
    <row r="25" spans="2:10" ht="15">
      <c r="B25" s="258"/>
      <c r="C25" s="253">
        <f>SUM(C24:C24)</f>
        <v>741335.15</v>
      </c>
      <c r="F25" s="253">
        <f>SUM(F24:F24)</f>
        <v>701618.71</v>
      </c>
      <c r="H25" s="253">
        <f>SUM(H24:H24)</f>
        <v>39716.44000000006</v>
      </c>
      <c r="J25" s="255"/>
    </row>
    <row r="26" spans="2:10" ht="15">
      <c r="B26" s="258"/>
      <c r="C26" s="258"/>
      <c r="F26" s="166"/>
      <c r="J26" s="251"/>
    </row>
    <row r="27" spans="2:10" ht="15">
      <c r="B27" s="258"/>
      <c r="C27" s="258"/>
      <c r="H27" s="264">
        <f>H20+H25</f>
        <v>1409821.3899999997</v>
      </c>
      <c r="J27" s="255"/>
    </row>
    <row r="28" spans="1:10" ht="15">
      <c r="A28" s="247" t="s">
        <v>108</v>
      </c>
      <c r="C28" s="258"/>
      <c r="J28" s="251"/>
    </row>
    <row r="29" spans="3:10" ht="15">
      <c r="C29" s="258"/>
      <c r="F29" t="s">
        <v>109</v>
      </c>
      <c r="H29" s="279" t="s">
        <v>110</v>
      </c>
      <c r="J29" s="251"/>
    </row>
    <row r="30" spans="1:11" ht="15">
      <c r="A30">
        <v>223</v>
      </c>
      <c r="C30" s="269">
        <v>40000</v>
      </c>
      <c r="F30" s="306">
        <v>40000</v>
      </c>
      <c r="H30" t="s">
        <v>111</v>
      </c>
      <c r="J30" s="269">
        <v>40000</v>
      </c>
      <c r="K30">
        <v>148606</v>
      </c>
    </row>
    <row r="31" spans="3:12" ht="15">
      <c r="C31" s="253">
        <v>53174.61</v>
      </c>
      <c r="F31" s="306">
        <v>53174.61</v>
      </c>
      <c r="H31" t="s">
        <v>112</v>
      </c>
      <c r="J31" s="307">
        <v>310000</v>
      </c>
      <c r="K31">
        <v>175251</v>
      </c>
      <c r="L31">
        <v>-35703</v>
      </c>
    </row>
    <row r="32" spans="1:11" ht="15">
      <c r="A32">
        <v>223</v>
      </c>
      <c r="C32" s="253">
        <v>315005</v>
      </c>
      <c r="F32" s="258">
        <v>315005</v>
      </c>
      <c r="H32" s="4" t="s">
        <v>137</v>
      </c>
      <c r="J32" s="251">
        <v>53174.61</v>
      </c>
      <c r="K32">
        <v>109386</v>
      </c>
    </row>
    <row r="33" spans="1:10" ht="15">
      <c r="A33">
        <v>510</v>
      </c>
      <c r="C33" s="251">
        <v>1945375.59</v>
      </c>
      <c r="F33" s="258">
        <v>1945375.59</v>
      </c>
      <c r="H33" t="s">
        <v>114</v>
      </c>
      <c r="J33" s="251">
        <v>5000</v>
      </c>
    </row>
    <row r="34" spans="1:10" ht="15">
      <c r="A34">
        <v>496</v>
      </c>
      <c r="C34" s="251">
        <v>26974.44</v>
      </c>
      <c r="D34" s="251">
        <f>SUM(C33:C34)</f>
        <v>1972350.03</v>
      </c>
      <c r="F34" s="258">
        <v>26974.44</v>
      </c>
      <c r="H34" t="s">
        <v>115</v>
      </c>
      <c r="J34" s="251">
        <v>5</v>
      </c>
    </row>
    <row r="35" spans="3:10" ht="15">
      <c r="C35" s="253">
        <f>SUM(C32:C34)</f>
        <v>2287355.03</v>
      </c>
      <c r="F35" s="253">
        <f>SUM(F32:F34)</f>
        <v>2287355.03</v>
      </c>
      <c r="H35" s="308"/>
      <c r="J35" s="255">
        <f>J31+J32+J33+J34</f>
        <v>368179.61</v>
      </c>
    </row>
    <row r="36" spans="1:10" ht="15">
      <c r="A36">
        <v>510</v>
      </c>
      <c r="C36" s="253">
        <v>4012421.09</v>
      </c>
      <c r="D36">
        <v>48826.13</v>
      </c>
      <c r="F36" s="253">
        <v>4012421.09</v>
      </c>
      <c r="H36" s="308"/>
      <c r="J36" s="255"/>
    </row>
    <row r="37" spans="3:10" ht="15">
      <c r="C37" s="253">
        <f>C30+C31+C35+C36</f>
        <v>6392950.7299999995</v>
      </c>
      <c r="F37" s="253">
        <f>F30+F31+F35+F36</f>
        <v>6392950.7299999995</v>
      </c>
      <c r="J37" s="255">
        <f>SUM(J30:J34)</f>
        <v>408179.61</v>
      </c>
    </row>
    <row r="38" spans="3:10" ht="15">
      <c r="C38" s="258"/>
      <c r="J38" s="251"/>
    </row>
    <row r="39" spans="1:10" ht="15">
      <c r="A39" t="s">
        <v>116</v>
      </c>
      <c r="C39" s="258"/>
      <c r="H39" s="4"/>
      <c r="J39" s="251"/>
    </row>
    <row r="40" spans="1:10" ht="15">
      <c r="A40">
        <v>497</v>
      </c>
      <c r="C40" s="309">
        <v>7125.29</v>
      </c>
      <c r="F40" s="253">
        <v>7125.29</v>
      </c>
      <c r="G40" s="261"/>
      <c r="H40" s="307"/>
      <c r="J40" s="307"/>
    </row>
    <row r="41" spans="3:10" ht="15">
      <c r="C41" s="258"/>
      <c r="J41" s="251"/>
    </row>
    <row r="42" spans="1:10" ht="15">
      <c r="A42" s="310" t="s">
        <v>117</v>
      </c>
      <c r="B42" s="311"/>
      <c r="C42" s="312"/>
      <c r="D42" s="311"/>
      <c r="E42" s="311"/>
      <c r="F42" s="264">
        <f>H27+F37+F40</f>
        <v>7809897.409999999</v>
      </c>
      <c r="J42" s="255"/>
    </row>
    <row r="43" spans="3:10" ht="15">
      <c r="C43" s="258"/>
      <c r="J43" s="251"/>
    </row>
    <row r="44" spans="3:10" ht="15">
      <c r="C44" s="258"/>
      <c r="J44" s="251"/>
    </row>
    <row r="45" spans="1:10" ht="15">
      <c r="A45" s="247" t="s">
        <v>118</v>
      </c>
      <c r="D45" s="276"/>
      <c r="J45" s="251"/>
    </row>
    <row r="46" spans="3:10" ht="15">
      <c r="C46" s="247" t="s">
        <v>105</v>
      </c>
      <c r="D46" s="276">
        <v>153972.72</v>
      </c>
      <c r="F46" s="247" t="s">
        <v>119</v>
      </c>
      <c r="H46" s="247" t="s">
        <v>107</v>
      </c>
      <c r="J46" s="251"/>
    </row>
    <row r="47" spans="1:10" ht="15">
      <c r="A47">
        <v>411</v>
      </c>
      <c r="C47" s="266">
        <v>16771.3</v>
      </c>
      <c r="D47" s="251">
        <v>0</v>
      </c>
      <c r="E47">
        <v>49910.3</v>
      </c>
      <c r="F47" s="276">
        <v>144.35</v>
      </c>
      <c r="H47" s="166"/>
      <c r="J47" s="251"/>
    </row>
    <row r="48" spans="3:10" ht="15">
      <c r="C48" s="253">
        <f>C47+D46+D47</f>
        <v>170744.02</v>
      </c>
      <c r="D48" s="293">
        <f>SUM(D45:D47)</f>
        <v>153972.72</v>
      </c>
      <c r="E48" s="247"/>
      <c r="F48" s="253">
        <f>SUM(F47)</f>
        <v>144.35</v>
      </c>
      <c r="G48" s="247"/>
      <c r="H48" s="253"/>
      <c r="J48" s="255">
        <f>C48-F48</f>
        <v>170599.66999999998</v>
      </c>
    </row>
    <row r="49" spans="3:10" ht="15">
      <c r="C49" s="258"/>
      <c r="F49" s="258"/>
      <c r="H49" s="166"/>
      <c r="J49" s="251"/>
    </row>
    <row r="50" spans="1:10" ht="15">
      <c r="A50" s="247" t="s">
        <v>21</v>
      </c>
      <c r="C50" s="166"/>
      <c r="H50" s="166"/>
      <c r="J50" s="251"/>
    </row>
    <row r="51" spans="1:10" ht="15">
      <c r="A51">
        <v>452</v>
      </c>
      <c r="C51" s="266">
        <v>-9710.08</v>
      </c>
      <c r="J51" s="251">
        <v>2520.35</v>
      </c>
    </row>
    <row r="52" spans="1:10" ht="15">
      <c r="A52">
        <v>49910</v>
      </c>
      <c r="C52" s="266">
        <v>1227484.78</v>
      </c>
      <c r="J52" s="251">
        <v>18863.12</v>
      </c>
    </row>
    <row r="53" spans="1:10" ht="15">
      <c r="A53" t="s">
        <v>120</v>
      </c>
      <c r="C53" s="266">
        <v>37139.09</v>
      </c>
      <c r="J53" s="251">
        <v>22750.7</v>
      </c>
    </row>
    <row r="54" spans="1:10" ht="15">
      <c r="A54">
        <v>422</v>
      </c>
      <c r="C54" s="166">
        <v>1206.96</v>
      </c>
      <c r="D54" s="166"/>
      <c r="J54" s="251">
        <v>368.04</v>
      </c>
    </row>
    <row r="55" spans="1:10" ht="15">
      <c r="A55" t="s">
        <v>121</v>
      </c>
      <c r="C55" s="266">
        <v>1162.88</v>
      </c>
      <c r="J55" s="251">
        <v>303467.47</v>
      </c>
    </row>
    <row r="56" spans="3:10" ht="15">
      <c r="C56" s="309">
        <f>SUM(C51:C55)+D55-D54</f>
        <v>1257283.63</v>
      </c>
      <c r="D56" s="166"/>
      <c r="F56" s="166"/>
      <c r="J56" s="255">
        <f>SUM(J51:J55)</f>
        <v>347969.68</v>
      </c>
    </row>
    <row r="57" ht="15">
      <c r="J57" s="251"/>
    </row>
    <row r="58" spans="1:10" ht="15">
      <c r="A58" s="247" t="s">
        <v>122</v>
      </c>
      <c r="J58" s="251"/>
    </row>
    <row r="59" spans="1:10" ht="15">
      <c r="A59">
        <v>501</v>
      </c>
      <c r="C59" s="258">
        <v>311.1</v>
      </c>
      <c r="J59" s="251">
        <v>1584.26</v>
      </c>
    </row>
    <row r="60" spans="1:10" ht="15">
      <c r="A60">
        <v>502</v>
      </c>
      <c r="C60" s="258">
        <v>97.79</v>
      </c>
      <c r="F60" t="s">
        <v>123</v>
      </c>
      <c r="J60" s="251">
        <v>0</v>
      </c>
    </row>
    <row r="61" spans="1:10" ht="15">
      <c r="A61">
        <v>5030</v>
      </c>
      <c r="C61" s="258">
        <v>1260550.99</v>
      </c>
      <c r="D61" s="251"/>
      <c r="F61" s="251">
        <v>4620890.97</v>
      </c>
      <c r="G61" t="s">
        <v>124</v>
      </c>
      <c r="H61" s="251">
        <v>102625</v>
      </c>
      <c r="J61" s="251">
        <v>431537.51</v>
      </c>
    </row>
    <row r="62" spans="1:10" ht="15">
      <c r="A62">
        <v>5040</v>
      </c>
      <c r="C62" s="258">
        <v>154612.22</v>
      </c>
      <c r="F62" t="s">
        <v>125</v>
      </c>
      <c r="G62" t="s">
        <v>126</v>
      </c>
      <c r="H62" s="251">
        <v>1663189.51</v>
      </c>
      <c r="J62" s="251">
        <v>1719634.54</v>
      </c>
    </row>
    <row r="63" spans="1:10" ht="15">
      <c r="A63">
        <v>509</v>
      </c>
      <c r="B63" s="166"/>
      <c r="C63" s="258">
        <v>0</v>
      </c>
      <c r="D63" s="251"/>
      <c r="F63" s="251">
        <v>177243.27</v>
      </c>
      <c r="G63" t="s">
        <v>124</v>
      </c>
      <c r="H63" s="251">
        <v>121467.96</v>
      </c>
      <c r="J63" s="251">
        <v>0</v>
      </c>
    </row>
    <row r="64" spans="1:10" ht="15">
      <c r="A64">
        <v>4965</v>
      </c>
      <c r="C64" s="258">
        <v>0</v>
      </c>
      <c r="F64" s="251"/>
      <c r="G64" t="s">
        <v>126</v>
      </c>
      <c r="H64" s="251">
        <v>55775.31</v>
      </c>
      <c r="J64" s="251">
        <v>876528.17</v>
      </c>
    </row>
    <row r="65" spans="1:10" ht="15">
      <c r="A65">
        <v>507</v>
      </c>
      <c r="C65" s="313">
        <v>0</v>
      </c>
      <c r="D65" s="251"/>
      <c r="F65" s="166">
        <f>SUM(F61+F63)</f>
        <v>4798134.239999999</v>
      </c>
      <c r="H65" s="166">
        <f>SUM(H61:H64)</f>
        <v>1943057.78</v>
      </c>
      <c r="J65" s="255">
        <v>4578725.15</v>
      </c>
    </row>
    <row r="66" spans="1:10" ht="15">
      <c r="A66" s="292">
        <v>5071</v>
      </c>
      <c r="B66" s="292"/>
      <c r="C66" s="314">
        <v>0</v>
      </c>
      <c r="D66" s="257"/>
      <c r="F66" s="166"/>
      <c r="J66" s="255">
        <f>SUM(J59:J65)</f>
        <v>7608009.630000001</v>
      </c>
    </row>
    <row r="67" spans="1:10" ht="15">
      <c r="A67" t="s">
        <v>127</v>
      </c>
      <c r="C67" s="313"/>
      <c r="D67" s="251"/>
      <c r="F67" s="166"/>
      <c r="J67" s="255"/>
    </row>
    <row r="68" spans="3:10" ht="15">
      <c r="C68" s="306">
        <f>SUM(C59:C67)</f>
        <v>1415572.0999999999</v>
      </c>
      <c r="D68" s="251">
        <v>4798134.24</v>
      </c>
      <c r="J68" s="251"/>
    </row>
    <row r="69" spans="1:10" ht="15">
      <c r="A69" s="310" t="s">
        <v>128</v>
      </c>
      <c r="B69" s="311"/>
      <c r="C69" s="315"/>
      <c r="D69" s="311"/>
      <c r="E69" s="311"/>
      <c r="F69" s="315">
        <f>J48+C56+C68</f>
        <v>2843455.3999999994</v>
      </c>
      <c r="J69" s="255">
        <f>J48+J56+J66</f>
        <v>8126578.98</v>
      </c>
    </row>
    <row r="70" spans="1:10" ht="15">
      <c r="A70" s="316" t="s">
        <v>15</v>
      </c>
      <c r="B70" s="316"/>
      <c r="C70" s="317"/>
      <c r="D70" s="316"/>
      <c r="E70" s="316"/>
      <c r="F70" s="317">
        <f>F69+F42</f>
        <v>10653352.809999999</v>
      </c>
      <c r="J70" s="255">
        <f>SUM(J69+F42)</f>
        <v>15936476.39</v>
      </c>
    </row>
    <row r="71" ht="15">
      <c r="J71" s="251"/>
    </row>
    <row r="72" spans="1:10" ht="15">
      <c r="A72" t="s">
        <v>129</v>
      </c>
      <c r="J72" s="251"/>
    </row>
    <row r="73" spans="1:10" ht="15">
      <c r="A73">
        <v>101</v>
      </c>
      <c r="C73" s="258">
        <v>6582860</v>
      </c>
      <c r="J73" s="251">
        <v>5867860</v>
      </c>
    </row>
    <row r="74" spans="1:10" ht="15">
      <c r="A74">
        <v>114</v>
      </c>
      <c r="C74" s="258">
        <v>376185.13</v>
      </c>
      <c r="J74" s="261">
        <v>0</v>
      </c>
    </row>
    <row r="75" spans="1:10" ht="15">
      <c r="A75">
        <v>116</v>
      </c>
      <c r="C75" s="258">
        <v>3010269.59</v>
      </c>
      <c r="D75" s="166">
        <f>SUM(C74:C75)</f>
        <v>3386454.7199999997</v>
      </c>
      <c r="J75" s="299">
        <v>0</v>
      </c>
    </row>
    <row r="76" spans="1:10" ht="15">
      <c r="A76">
        <v>123</v>
      </c>
      <c r="C76" s="258">
        <v>-18918</v>
      </c>
      <c r="D76" s="251"/>
      <c r="J76" s="251">
        <v>3716106.01</v>
      </c>
    </row>
    <row r="77" spans="1:10" ht="15">
      <c r="A77">
        <v>123</v>
      </c>
      <c r="C77" s="258">
        <v>63245.95</v>
      </c>
      <c r="D77" s="251"/>
      <c r="F77" s="166"/>
      <c r="H77" s="166">
        <f>D77+F77</f>
        <v>0</v>
      </c>
      <c r="J77" s="261">
        <v>-84795.66</v>
      </c>
    </row>
    <row r="78" spans="1:10" ht="15">
      <c r="A78">
        <v>123</v>
      </c>
      <c r="C78" s="267">
        <f>SUM(C73:C77)</f>
        <v>10013642.669999998</v>
      </c>
      <c r="D78" s="261">
        <f>SUM(C73:C77)</f>
        <v>10013642.669999998</v>
      </c>
      <c r="F78" s="166"/>
      <c r="H78" s="261">
        <f>D78+F78</f>
        <v>10013642.669999998</v>
      </c>
      <c r="J78" s="298">
        <v>140708.44</v>
      </c>
    </row>
    <row r="79" spans="3:10" ht="15">
      <c r="C79" s="318"/>
      <c r="H79" s="166"/>
      <c r="J79" s="255"/>
    </row>
    <row r="80" spans="3:10" ht="15">
      <c r="C80" s="306">
        <f>C78+C79</f>
        <v>10013642.669999998</v>
      </c>
      <c r="F80" s="251"/>
      <c r="J80" s="255">
        <f>SUM(J73:J79)</f>
        <v>9639878.79</v>
      </c>
    </row>
    <row r="81" spans="1:10" ht="15">
      <c r="A81" s="247" t="s">
        <v>60</v>
      </c>
      <c r="J81" s="251"/>
    </row>
    <row r="82" spans="3:10" ht="15">
      <c r="C82" s="253"/>
      <c r="J82" s="251"/>
    </row>
    <row r="83" spans="6:10" ht="15">
      <c r="F83" s="166"/>
      <c r="J83" s="251"/>
    </row>
    <row r="84" spans="1:10" ht="15">
      <c r="A84" s="247" t="s">
        <v>130</v>
      </c>
      <c r="J84" s="251"/>
    </row>
    <row r="85" spans="1:10" ht="15">
      <c r="A85">
        <v>424</v>
      </c>
      <c r="C85" s="258">
        <v>70561.01</v>
      </c>
      <c r="J85" s="251">
        <v>24755</v>
      </c>
    </row>
    <row r="86" spans="1:10" ht="15">
      <c r="A86">
        <v>497</v>
      </c>
      <c r="C86" s="253">
        <v>0</v>
      </c>
      <c r="J86" s="255">
        <f>SUM(J85)</f>
        <v>24755</v>
      </c>
    </row>
    <row r="87" spans="3:10" ht="15">
      <c r="C87" s="166">
        <f>SUM(C85:C86)</f>
        <v>70561.01</v>
      </c>
      <c r="J87" s="251"/>
    </row>
    <row r="88" spans="1:10" ht="15">
      <c r="A88" s="247" t="s">
        <v>131</v>
      </c>
      <c r="J88" s="251"/>
    </row>
    <row r="89" spans="1:10" ht="15">
      <c r="A89" s="319">
        <v>49911752</v>
      </c>
      <c r="B89" s="279"/>
      <c r="C89" s="320">
        <v>337863.16</v>
      </c>
      <c r="E89" s="344"/>
      <c r="F89" s="279" t="s">
        <v>132</v>
      </c>
      <c r="J89" s="251">
        <v>61527.65</v>
      </c>
    </row>
    <row r="90" spans="1:10" ht="15">
      <c r="A90" s="279">
        <v>427</v>
      </c>
      <c r="B90" s="279"/>
      <c r="C90" s="321">
        <v>68542.47</v>
      </c>
      <c r="D90" s="288">
        <v>20117.49</v>
      </c>
      <c r="E90" s="288"/>
      <c r="F90" s="279"/>
      <c r="J90" s="251">
        <v>209014.65</v>
      </c>
    </row>
    <row r="91" spans="3:10" ht="15">
      <c r="C91" s="264">
        <f>C89+C90+D90</f>
        <v>426523.12</v>
      </c>
      <c r="D91" s="322"/>
      <c r="J91" s="255">
        <f>SUM(J89:J90)</f>
        <v>270542.3</v>
      </c>
    </row>
    <row r="92" spans="1:10" ht="15">
      <c r="A92" s="247" t="s">
        <v>32</v>
      </c>
      <c r="J92" s="251"/>
    </row>
    <row r="93" spans="1:10" ht="15">
      <c r="A93">
        <v>454</v>
      </c>
      <c r="C93" s="258">
        <v>6918</v>
      </c>
      <c r="D93">
        <v>3293.27</v>
      </c>
      <c r="J93" s="251">
        <v>0</v>
      </c>
    </row>
    <row r="94" spans="1:10" ht="15">
      <c r="A94">
        <v>4539</v>
      </c>
      <c r="C94" s="258">
        <v>35855.07</v>
      </c>
      <c r="D94" s="252">
        <v>8.08</v>
      </c>
      <c r="J94" s="251">
        <v>15664.4</v>
      </c>
    </row>
    <row r="95" spans="3:10" ht="15">
      <c r="C95" s="253">
        <f>SUM(C93:C94)+D93+D94</f>
        <v>46074.42</v>
      </c>
      <c r="J95" s="255">
        <f>SUM(J93:J94)</f>
        <v>15664.4</v>
      </c>
    </row>
    <row r="96" ht="15">
      <c r="J96" s="251"/>
    </row>
    <row r="97" spans="1:10" ht="15">
      <c r="A97" s="247" t="s">
        <v>133</v>
      </c>
      <c r="J97" s="251"/>
    </row>
    <row r="98" ht="15">
      <c r="J98" s="251"/>
    </row>
    <row r="99" spans="1:10" ht="15">
      <c r="A99" s="262">
        <v>421423</v>
      </c>
      <c r="C99" s="166">
        <v>71874.24</v>
      </c>
      <c r="D99" s="251"/>
      <c r="E99">
        <v>424</v>
      </c>
      <c r="J99" s="251">
        <v>83159.45</v>
      </c>
    </row>
    <row r="100" spans="1:10" ht="15">
      <c r="A100">
        <v>4611</v>
      </c>
      <c r="C100" s="345">
        <v>8678.08</v>
      </c>
      <c r="J100" s="251">
        <v>1980</v>
      </c>
    </row>
    <row r="101" spans="1:10" ht="15">
      <c r="A101">
        <v>469</v>
      </c>
      <c r="C101" s="258">
        <v>9649.95</v>
      </c>
      <c r="J101" s="325">
        <v>12384.06</v>
      </c>
    </row>
    <row r="102" spans="1:10" ht="15">
      <c r="A102" s="262">
        <v>465</v>
      </c>
      <c r="C102" s="258">
        <v>187.88</v>
      </c>
      <c r="J102" s="251">
        <v>0</v>
      </c>
    </row>
    <row r="103" spans="1:10" ht="15">
      <c r="A103">
        <v>462</v>
      </c>
      <c r="C103" s="345">
        <v>2183.87</v>
      </c>
      <c r="J103" s="251">
        <v>0</v>
      </c>
    </row>
    <row r="104" spans="1:10" ht="15">
      <c r="A104">
        <v>463</v>
      </c>
      <c r="C104" s="258">
        <v>3977.57</v>
      </c>
      <c r="J104" s="251">
        <v>0</v>
      </c>
    </row>
    <row r="105" spans="1:10" ht="15">
      <c r="A105" s="279">
        <v>49911</v>
      </c>
      <c r="B105" s="279"/>
      <c r="C105" s="280">
        <v>0</v>
      </c>
      <c r="D105" s="279"/>
      <c r="E105" s="279"/>
      <c r="F105" s="279" t="s">
        <v>132</v>
      </c>
      <c r="J105" s="251">
        <v>0</v>
      </c>
    </row>
    <row r="106" spans="3:10" ht="15">
      <c r="C106" s="253">
        <f>SUM(C99:C105)</f>
        <v>96551.59000000001</v>
      </c>
      <c r="D106">
        <v>0</v>
      </c>
      <c r="F106" s="166">
        <v>0</v>
      </c>
      <c r="J106" s="255">
        <f>J99+J100+J101+J102+J103+J104+J105</f>
        <v>97523.51</v>
      </c>
    </row>
    <row r="107" spans="1:10" ht="15">
      <c r="A107" s="247" t="s">
        <v>134</v>
      </c>
      <c r="C107" s="258"/>
      <c r="J107" s="251"/>
    </row>
    <row r="108" spans="1:10" ht="15">
      <c r="A108">
        <v>492</v>
      </c>
      <c r="C108" s="258">
        <v>0</v>
      </c>
      <c r="J108" s="251">
        <v>825499.15</v>
      </c>
    </row>
    <row r="109" spans="3:10" ht="15">
      <c r="C109" s="306">
        <f>SUM(C108)</f>
        <v>0</v>
      </c>
      <c r="J109" s="255">
        <v>825499.15</v>
      </c>
    </row>
    <row r="110" spans="3:10" ht="15">
      <c r="C110" s="267"/>
      <c r="J110" s="251"/>
    </row>
    <row r="111" spans="1:10" ht="15">
      <c r="A111" s="247" t="s">
        <v>135</v>
      </c>
      <c r="F111" s="166">
        <f>C87+C91+C95+C106+C109</f>
        <v>639710.14</v>
      </c>
      <c r="J111" s="261">
        <f>J109+J106+J95+J91</f>
        <v>1209229.36</v>
      </c>
    </row>
    <row r="112" ht="15">
      <c r="J112" s="251"/>
    </row>
    <row r="113" spans="1:10" ht="15">
      <c r="A113" s="316" t="s">
        <v>136</v>
      </c>
      <c r="B113" s="292"/>
      <c r="C113" s="292"/>
      <c r="D113" s="292"/>
      <c r="E113" s="292"/>
      <c r="F113" s="289">
        <f>F111+C80</f>
        <v>10653352.809999999</v>
      </c>
      <c r="J113" s="255">
        <f>J111+J80+J86</f>
        <v>10873863.149999999</v>
      </c>
    </row>
    <row r="114" ht="15">
      <c r="J114" s="251"/>
    </row>
    <row r="115" spans="6:10" ht="15">
      <c r="F115" s="166">
        <f>F70-F113</f>
        <v>0</v>
      </c>
      <c r="J115" s="251">
        <f>J70-J113</f>
        <v>5062613.240000002</v>
      </c>
    </row>
    <row r="116" spans="6:10" ht="15">
      <c r="F116" s="166"/>
      <c r="J116" s="25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90" zoomScaleNormal="90" zoomScaleSheetLayoutView="90" zoomScalePageLayoutView="0" workbookViewId="0" topLeftCell="A1">
      <selection activeCell="I39" sqref="I39"/>
    </sheetView>
  </sheetViews>
  <sheetFormatPr defaultColWidth="9.140625" defaultRowHeight="15"/>
  <cols>
    <col min="1" max="1" width="52.421875" style="0" customWidth="1"/>
    <col min="2" max="2" width="13.28125" style="329" customWidth="1"/>
    <col min="3" max="3" width="1.28515625" style="0" customWidth="1"/>
    <col min="4" max="4" width="20.140625" style="0" customWidth="1"/>
    <col min="5" max="5" width="1.57421875" style="0" customWidth="1"/>
    <col min="6" max="6" width="20.421875" style="0" customWidth="1"/>
    <col min="7" max="7" width="1.57421875" style="4" customWidth="1"/>
    <col min="8" max="8" width="9.421875" style="0" bestFit="1" customWidth="1"/>
  </cols>
  <sheetData>
    <row r="1" spans="1:9" ht="15">
      <c r="A1" s="386" t="s">
        <v>154</v>
      </c>
      <c r="B1" s="361"/>
      <c r="C1" s="126"/>
      <c r="D1" s="125"/>
      <c r="E1" s="126"/>
      <c r="F1" s="125"/>
      <c r="G1" s="129"/>
      <c r="H1" s="245"/>
      <c r="I1" s="164"/>
    </row>
    <row r="2" spans="1:7" ht="15">
      <c r="A2" s="78" t="s">
        <v>160</v>
      </c>
      <c r="B2" s="362"/>
      <c r="C2" s="128"/>
      <c r="D2" s="127"/>
      <c r="E2" s="128"/>
      <c r="F2" s="127"/>
      <c r="G2" s="129"/>
    </row>
    <row r="3" spans="1:7" ht="15">
      <c r="A3" s="189" t="s">
        <v>219</v>
      </c>
      <c r="B3" s="362"/>
      <c r="C3" s="128"/>
      <c r="D3" s="130"/>
      <c r="E3" s="128"/>
      <c r="F3" s="130"/>
      <c r="G3" s="131"/>
    </row>
    <row r="4" spans="1:7" ht="27.75" customHeight="1">
      <c r="A4" s="455" t="s">
        <v>3</v>
      </c>
      <c r="B4" s="455"/>
      <c r="C4" s="133"/>
      <c r="D4" s="437" t="s">
        <v>220</v>
      </c>
      <c r="E4" s="326"/>
      <c r="F4" s="327" t="s">
        <v>203</v>
      </c>
      <c r="G4" s="134"/>
    </row>
    <row r="5" spans="1:7" ht="15">
      <c r="A5" s="132"/>
      <c r="B5" s="363"/>
      <c r="C5" s="135"/>
      <c r="D5" s="170" t="s">
        <v>14</v>
      </c>
      <c r="E5" s="54"/>
      <c r="F5" s="170" t="s">
        <v>14</v>
      </c>
      <c r="G5" s="171"/>
    </row>
    <row r="6" spans="1:7" ht="15">
      <c r="A6" s="78" t="s">
        <v>15</v>
      </c>
      <c r="B6" s="364"/>
      <c r="C6" s="128"/>
      <c r="D6" s="190"/>
      <c r="E6" s="79"/>
      <c r="F6" s="190"/>
      <c r="G6" s="129"/>
    </row>
    <row r="7" spans="1:7" ht="15">
      <c r="A7" s="211"/>
      <c r="B7" s="364"/>
      <c r="C7" s="128"/>
      <c r="D7" s="190"/>
      <c r="E7" s="79"/>
      <c r="F7" s="190"/>
      <c r="G7" s="129"/>
    </row>
    <row r="8" spans="1:7" ht="15">
      <c r="A8" s="212" t="s">
        <v>16</v>
      </c>
      <c r="B8" s="365"/>
      <c r="C8" s="136"/>
      <c r="D8" s="82"/>
      <c r="E8" s="191"/>
      <c r="F8" s="82"/>
      <c r="G8" s="137"/>
    </row>
    <row r="9" spans="1:13" ht="15">
      <c r="A9" s="211" t="s">
        <v>162</v>
      </c>
      <c r="B9" s="379">
        <v>13</v>
      </c>
      <c r="C9" s="138"/>
      <c r="D9" s="233">
        <v>2339</v>
      </c>
      <c r="E9" s="84"/>
      <c r="F9" s="233">
        <v>2346</v>
      </c>
      <c r="G9" s="139"/>
      <c r="H9" s="245"/>
      <c r="I9" s="164"/>
      <c r="L9" s="13"/>
      <c r="M9" s="13"/>
    </row>
    <row r="10" spans="1:13" ht="15">
      <c r="A10" s="211" t="s">
        <v>163</v>
      </c>
      <c r="B10" s="379">
        <v>14</v>
      </c>
      <c r="C10" s="138"/>
      <c r="D10" s="233">
        <v>3679</v>
      </c>
      <c r="E10" s="84"/>
      <c r="F10" s="233">
        <v>3679</v>
      </c>
      <c r="G10" s="139"/>
      <c r="H10" s="245"/>
      <c r="I10" s="164"/>
      <c r="L10" s="13"/>
      <c r="M10" s="13"/>
    </row>
    <row r="11" spans="1:13" ht="15.75" customHeight="1">
      <c r="A11" s="212"/>
      <c r="B11" s="379"/>
      <c r="C11" s="140"/>
      <c r="D11" s="235">
        <f>SUM(D9:D10)</f>
        <v>6018</v>
      </c>
      <c r="E11" s="193"/>
      <c r="F11" s="235">
        <f>SUM(F9:F10)</f>
        <v>6025</v>
      </c>
      <c r="G11" s="141"/>
      <c r="H11" s="245"/>
      <c r="I11" s="164"/>
      <c r="L11" s="13"/>
      <c r="M11" s="13"/>
    </row>
    <row r="12" spans="1:13" ht="15">
      <c r="A12" s="211"/>
      <c r="B12" s="379"/>
      <c r="C12" s="136"/>
      <c r="D12" s="236"/>
      <c r="E12" s="191"/>
      <c r="F12" s="236"/>
      <c r="G12" s="137"/>
      <c r="H12" s="165"/>
      <c r="L12" s="13"/>
      <c r="M12" s="13"/>
    </row>
    <row r="13" spans="1:13" ht="15">
      <c r="A13" s="212" t="s">
        <v>19</v>
      </c>
      <c r="B13" s="379"/>
      <c r="C13" s="136"/>
      <c r="D13" s="236"/>
      <c r="E13" s="191"/>
      <c r="F13" s="236"/>
      <c r="G13" s="137"/>
      <c r="L13" s="13"/>
      <c r="M13" s="13"/>
    </row>
    <row r="14" spans="1:13" ht="15">
      <c r="A14" s="211" t="s">
        <v>164</v>
      </c>
      <c r="B14" s="379">
        <v>15</v>
      </c>
      <c r="C14" s="136"/>
      <c r="D14" s="236">
        <v>38</v>
      </c>
      <c r="E14" s="191"/>
      <c r="F14" s="236">
        <v>32</v>
      </c>
      <c r="G14" s="137"/>
      <c r="L14" s="13"/>
      <c r="M14" s="13"/>
    </row>
    <row r="15" spans="1:13" ht="15">
      <c r="A15" s="211" t="s">
        <v>20</v>
      </c>
      <c r="B15" s="379">
        <v>16</v>
      </c>
      <c r="C15" s="136"/>
      <c r="D15" s="236">
        <v>116</v>
      </c>
      <c r="E15" s="191"/>
      <c r="F15" s="236">
        <v>125</v>
      </c>
      <c r="G15" s="137"/>
      <c r="H15" s="245"/>
      <c r="I15" s="164"/>
      <c r="L15" s="13"/>
      <c r="M15" s="13"/>
    </row>
    <row r="16" spans="1:13" ht="15">
      <c r="A16" s="211" t="s">
        <v>21</v>
      </c>
      <c r="B16" s="379">
        <v>17</v>
      </c>
      <c r="C16" s="136"/>
      <c r="D16" s="233">
        <v>56</v>
      </c>
      <c r="E16" s="191"/>
      <c r="F16" s="233">
        <v>22</v>
      </c>
      <c r="G16" s="137"/>
      <c r="H16" s="245"/>
      <c r="I16" s="164"/>
      <c r="L16" s="13"/>
      <c r="M16" s="13"/>
    </row>
    <row r="17" spans="1:13" ht="15">
      <c r="A17" s="211" t="s">
        <v>22</v>
      </c>
      <c r="B17" s="379">
        <v>18</v>
      </c>
      <c r="C17" s="136"/>
      <c r="D17" s="236">
        <v>35</v>
      </c>
      <c r="E17" s="191"/>
      <c r="F17" s="236">
        <v>41</v>
      </c>
      <c r="G17" s="137"/>
      <c r="H17" s="245"/>
      <c r="I17" s="164"/>
      <c r="L17" s="13"/>
      <c r="M17" s="13"/>
    </row>
    <row r="18" spans="1:13" ht="15">
      <c r="A18" s="211"/>
      <c r="B18" s="379"/>
      <c r="C18" s="136"/>
      <c r="D18" s="235">
        <f>SUM(D14:D17)</f>
        <v>245</v>
      </c>
      <c r="E18" s="191"/>
      <c r="F18" s="235">
        <f>SUM(F14:F17)</f>
        <v>220</v>
      </c>
      <c r="G18" s="141"/>
      <c r="H18" s="245"/>
      <c r="I18" s="246"/>
      <c r="L18" s="13"/>
      <c r="M18" s="13"/>
    </row>
    <row r="19" spans="1:13" ht="15">
      <c r="A19" s="212"/>
      <c r="B19" s="367"/>
      <c r="C19" s="142"/>
      <c r="D19" s="194"/>
      <c r="E19" s="195"/>
      <c r="F19" s="194"/>
      <c r="G19" s="143"/>
      <c r="L19" s="13"/>
      <c r="M19" s="13"/>
    </row>
    <row r="20" spans="1:13" ht="15.75" thickBot="1">
      <c r="A20" s="212" t="s">
        <v>23</v>
      </c>
      <c r="B20" s="367"/>
      <c r="C20" s="144"/>
      <c r="D20" s="237">
        <f>+D18+D11</f>
        <v>6263</v>
      </c>
      <c r="E20" s="196"/>
      <c r="F20" s="237">
        <f>+F18+F11</f>
        <v>6245</v>
      </c>
      <c r="G20" s="145"/>
      <c r="H20" s="245"/>
      <c r="I20" s="164"/>
      <c r="L20" s="13"/>
      <c r="M20" s="13"/>
    </row>
    <row r="21" spans="1:13" ht="15.75" thickTop="1">
      <c r="A21" s="212"/>
      <c r="B21" s="368"/>
      <c r="C21" s="140"/>
      <c r="D21" s="193"/>
      <c r="E21" s="193"/>
      <c r="F21" s="193"/>
      <c r="G21" s="146"/>
      <c r="L21" s="13"/>
      <c r="M21" s="13"/>
    </row>
    <row r="22" spans="1:13" ht="15">
      <c r="A22" s="212" t="s">
        <v>24</v>
      </c>
      <c r="B22" s="367"/>
      <c r="C22" s="136"/>
      <c r="D22" s="236"/>
      <c r="E22" s="191"/>
      <c r="F22" s="236"/>
      <c r="G22" s="137"/>
      <c r="L22" s="13"/>
      <c r="M22" s="13"/>
    </row>
    <row r="23" spans="1:13" ht="15">
      <c r="A23" s="78"/>
      <c r="B23" s="367"/>
      <c r="C23" s="136"/>
      <c r="D23" s="236"/>
      <c r="E23" s="191"/>
      <c r="F23" s="236"/>
      <c r="G23" s="137"/>
      <c r="L23" s="13"/>
      <c r="M23" s="13"/>
    </row>
    <row r="24" spans="1:13" ht="15">
      <c r="A24" s="212" t="s">
        <v>25</v>
      </c>
      <c r="B24" s="367"/>
      <c r="C24" s="136"/>
      <c r="D24" s="236"/>
      <c r="E24" s="191"/>
      <c r="F24" s="236"/>
      <c r="G24" s="137"/>
      <c r="L24" s="13"/>
      <c r="M24" s="13"/>
    </row>
    <row r="25" spans="1:13" ht="15">
      <c r="A25" s="211" t="s">
        <v>26</v>
      </c>
      <c r="B25" s="369"/>
      <c r="C25" s="136"/>
      <c r="D25" s="236">
        <v>962</v>
      </c>
      <c r="E25" s="191"/>
      <c r="F25" s="236">
        <v>962</v>
      </c>
      <c r="G25" s="137"/>
      <c r="H25" s="245"/>
      <c r="I25" s="164"/>
      <c r="J25" s="166"/>
      <c r="L25" s="13"/>
      <c r="M25" s="13"/>
    </row>
    <row r="26" spans="1:13" ht="15">
      <c r="A26" s="211" t="s">
        <v>27</v>
      </c>
      <c r="B26" s="367"/>
      <c r="C26" s="136"/>
      <c r="D26" s="236">
        <v>4948</v>
      </c>
      <c r="E26" s="191"/>
      <c r="F26" s="236">
        <v>4948</v>
      </c>
      <c r="G26" s="137"/>
      <c r="H26" s="245"/>
      <c r="I26" s="164"/>
      <c r="J26" s="166"/>
      <c r="L26" s="13"/>
      <c r="M26" s="13"/>
    </row>
    <row r="27" spans="1:13" ht="15">
      <c r="A27" s="211" t="s">
        <v>147</v>
      </c>
      <c r="B27" s="367"/>
      <c r="C27" s="136"/>
      <c r="D27" s="233">
        <v>-81</v>
      </c>
      <c r="E27" s="191"/>
      <c r="F27" s="233">
        <v>-82</v>
      </c>
      <c r="G27" s="177"/>
      <c r="H27" s="245"/>
      <c r="I27" s="164"/>
      <c r="J27" s="166"/>
      <c r="L27" s="13"/>
      <c r="M27" s="13"/>
    </row>
    <row r="28" spans="1:13" ht="15">
      <c r="A28" s="213"/>
      <c r="B28" s="380">
        <v>19</v>
      </c>
      <c r="C28" s="144"/>
      <c r="D28" s="197">
        <f>SUM(D25:D27)</f>
        <v>5829</v>
      </c>
      <c r="E28" s="196"/>
      <c r="F28" s="197">
        <f>SUM(F25:F27)</f>
        <v>5828</v>
      </c>
      <c r="G28" s="137"/>
      <c r="H28" s="245"/>
      <c r="I28" s="164"/>
      <c r="J28" s="166"/>
      <c r="L28" s="13"/>
      <c r="M28" s="13"/>
    </row>
    <row r="29" spans="1:13" ht="15">
      <c r="A29" s="78" t="s">
        <v>28</v>
      </c>
      <c r="B29" s="379"/>
      <c r="C29" s="143"/>
      <c r="D29" s="194"/>
      <c r="E29" s="85"/>
      <c r="F29" s="194"/>
      <c r="G29" s="147"/>
      <c r="H29" s="245"/>
      <c r="I29" s="164"/>
      <c r="L29" s="13"/>
      <c r="M29" s="13"/>
    </row>
    <row r="30" spans="1:13" ht="15">
      <c r="A30" s="78" t="s">
        <v>29</v>
      </c>
      <c r="B30" s="379"/>
      <c r="C30" s="140"/>
      <c r="D30" s="238"/>
      <c r="E30" s="193"/>
      <c r="F30" s="238"/>
      <c r="G30" s="145"/>
      <c r="L30" s="13"/>
      <c r="M30" s="13"/>
    </row>
    <row r="31" spans="1:13" ht="25.5">
      <c r="A31" s="213" t="s">
        <v>30</v>
      </c>
      <c r="B31" s="379">
        <v>20</v>
      </c>
      <c r="C31" s="140"/>
      <c r="D31" s="236">
        <v>41</v>
      </c>
      <c r="E31" s="236"/>
      <c r="F31" s="236">
        <v>41</v>
      </c>
      <c r="G31" s="145"/>
      <c r="L31" s="13"/>
      <c r="M31" s="13"/>
    </row>
    <row r="32" spans="1:13" ht="23.25" customHeight="1">
      <c r="A32" s="213" t="s">
        <v>165</v>
      </c>
      <c r="B32" s="379">
        <v>21</v>
      </c>
      <c r="C32" s="102"/>
      <c r="D32" s="239">
        <v>164</v>
      </c>
      <c r="E32" s="198"/>
      <c r="F32" s="239">
        <v>164</v>
      </c>
      <c r="G32" s="177"/>
      <c r="H32" s="164"/>
      <c r="L32" s="13"/>
      <c r="M32" s="13"/>
    </row>
    <row r="33" spans="1:13" ht="18" customHeight="1" hidden="1">
      <c r="A33" s="211" t="s">
        <v>60</v>
      </c>
      <c r="B33" s="366" t="e">
        <f>+#REF!</f>
        <v>#REF!</v>
      </c>
      <c r="C33" s="102"/>
      <c r="D33" s="240">
        <v>0</v>
      </c>
      <c r="E33" s="198"/>
      <c r="F33" s="240">
        <v>0</v>
      </c>
      <c r="G33" s="139"/>
      <c r="H33" s="164"/>
      <c r="L33" s="13"/>
      <c r="M33" s="13"/>
    </row>
    <row r="34" spans="1:13" ht="15">
      <c r="A34" s="211"/>
      <c r="B34" s="366"/>
      <c r="C34" s="102"/>
      <c r="D34" s="241">
        <f>SUM(D31:D33)</f>
        <v>205</v>
      </c>
      <c r="E34" s="44"/>
      <c r="F34" s="241">
        <f>SUM(F31:F33)</f>
        <v>205</v>
      </c>
      <c r="G34" s="139"/>
      <c r="H34" s="245"/>
      <c r="I34" s="164"/>
      <c r="L34" s="13"/>
      <c r="M34" s="13"/>
    </row>
    <row r="35" spans="1:13" ht="15">
      <c r="A35" s="211"/>
      <c r="B35" s="366"/>
      <c r="C35" s="102"/>
      <c r="D35" s="236"/>
      <c r="E35" s="44"/>
      <c r="F35" s="236"/>
      <c r="G35" s="137"/>
      <c r="L35" s="13"/>
      <c r="M35" s="13"/>
    </row>
    <row r="36" spans="1:13" ht="15">
      <c r="A36" s="78" t="s">
        <v>31</v>
      </c>
      <c r="B36" s="370"/>
      <c r="C36" s="143"/>
      <c r="D36" s="85"/>
      <c r="E36" s="85"/>
      <c r="F36" s="85"/>
      <c r="G36" s="143"/>
      <c r="L36" s="13"/>
      <c r="M36" s="13"/>
    </row>
    <row r="37" spans="1:13" ht="15">
      <c r="A37" s="214" t="s">
        <v>172</v>
      </c>
      <c r="B37" s="379">
        <v>22</v>
      </c>
      <c r="C37" s="102"/>
      <c r="D37" s="233">
        <v>98</v>
      </c>
      <c r="E37" s="44"/>
      <c r="F37" s="233">
        <v>122</v>
      </c>
      <c r="G37" s="143"/>
      <c r="H37" s="245"/>
      <c r="I37" s="164"/>
      <c r="J37" s="166"/>
      <c r="L37" s="13"/>
      <c r="M37" s="13"/>
    </row>
    <row r="38" spans="1:13" ht="15">
      <c r="A38" s="48" t="s">
        <v>32</v>
      </c>
      <c r="B38" s="379">
        <v>23</v>
      </c>
      <c r="C38" s="136"/>
      <c r="D38" s="233">
        <v>49</v>
      </c>
      <c r="E38" s="191"/>
      <c r="F38" s="233">
        <v>7</v>
      </c>
      <c r="G38" s="137"/>
      <c r="H38" s="245"/>
      <c r="I38" s="164"/>
      <c r="J38" s="166"/>
      <c r="L38" s="13"/>
      <c r="M38" s="13"/>
    </row>
    <row r="39" spans="1:13" ht="15">
      <c r="A39" s="211" t="s">
        <v>33</v>
      </c>
      <c r="B39" s="379">
        <v>24</v>
      </c>
      <c r="C39" s="136"/>
      <c r="D39" s="233">
        <v>24</v>
      </c>
      <c r="E39" s="191"/>
      <c r="F39" s="233">
        <v>23</v>
      </c>
      <c r="G39" s="137"/>
      <c r="H39" s="245"/>
      <c r="I39" s="164"/>
      <c r="J39" s="166"/>
      <c r="L39" s="13"/>
      <c r="M39" s="13"/>
    </row>
    <row r="40" spans="1:13" ht="15">
      <c r="A40" s="211"/>
      <c r="B40" s="366"/>
      <c r="C40" s="136"/>
      <c r="D40" s="242">
        <f>SUM(D37:D39)</f>
        <v>171</v>
      </c>
      <c r="E40" s="191"/>
      <c r="F40" s="242">
        <f>SUM(F37:F39)</f>
        <v>152</v>
      </c>
      <c r="G40" s="145"/>
      <c r="H40" s="245"/>
      <c r="I40" s="164"/>
      <c r="J40" s="166"/>
      <c r="L40" s="13"/>
      <c r="M40" s="13"/>
    </row>
    <row r="41" spans="1:13" ht="15">
      <c r="A41" s="214" t="s">
        <v>204</v>
      </c>
      <c r="B41" s="366"/>
      <c r="C41" s="144"/>
      <c r="D41" s="236">
        <v>58</v>
      </c>
      <c r="E41" s="196"/>
      <c r="F41" s="236">
        <v>60</v>
      </c>
      <c r="G41" s="137"/>
      <c r="L41" s="13"/>
      <c r="M41" s="13"/>
    </row>
    <row r="42" spans="1:13" ht="15.75" thickBot="1">
      <c r="A42" s="78" t="s">
        <v>34</v>
      </c>
      <c r="B42" s="366"/>
      <c r="C42" s="143"/>
      <c r="D42" s="199">
        <f>SUM(D28+D34+D40+D41)</f>
        <v>6263</v>
      </c>
      <c r="E42" s="85"/>
      <c r="F42" s="199">
        <f>SUM(F28+F34+F40+F41)</f>
        <v>6245</v>
      </c>
      <c r="G42" s="143"/>
      <c r="H42" s="245"/>
      <c r="I42" s="164"/>
      <c r="L42" s="13"/>
      <c r="M42" s="13"/>
    </row>
    <row r="43" spans="1:7" ht="15.75" thickTop="1">
      <c r="A43" s="87" t="s">
        <v>199</v>
      </c>
      <c r="B43" s="371"/>
      <c r="C43" s="84"/>
      <c r="D43" s="192"/>
      <c r="E43" s="234"/>
      <c r="F43" s="192"/>
      <c r="G43" s="83"/>
    </row>
    <row r="44" spans="1:7" ht="15">
      <c r="A44" s="78" t="s">
        <v>35</v>
      </c>
      <c r="B44" s="372"/>
      <c r="C44" s="85"/>
      <c r="D44" s="196"/>
      <c r="E44" s="85"/>
      <c r="F44" s="196"/>
      <c r="G44" s="86"/>
    </row>
    <row r="45" spans="1:7" s="338" customFormat="1" ht="15">
      <c r="A45" s="43" t="str">
        <f>+'отчет за всеобхватния доход'!A40</f>
        <v>Приложенията от страници 5 до 45 са неразделна част от финансовия отчет</v>
      </c>
      <c r="B45" s="381"/>
      <c r="C45" s="382"/>
      <c r="D45" s="383"/>
      <c r="E45" s="384"/>
      <c r="F45" s="383"/>
      <c r="G45" s="7"/>
    </row>
    <row r="46" spans="1:7" s="338" customFormat="1" ht="15">
      <c r="A46" s="385"/>
      <c r="B46" s="381"/>
      <c r="C46" s="382"/>
      <c r="D46" s="383"/>
      <c r="E46" s="384"/>
      <c r="F46" s="383"/>
      <c r="G46" s="7"/>
    </row>
    <row r="47" spans="1:7" s="338" customFormat="1" ht="15">
      <c r="A47" s="43" t="str">
        <f>'отчет за всеобхватния доход'!A42</f>
        <v>Междинният финансов отчет на страници от 1 до 45 e одобрен за издаване от Съвета на директорите и е</v>
      </c>
      <c r="B47" s="44"/>
      <c r="C47" s="44"/>
      <c r="D47" s="82"/>
      <c r="E47" s="44"/>
      <c r="F47" s="82"/>
      <c r="G47" s="7"/>
    </row>
    <row r="48" spans="1:7" s="338" customFormat="1" ht="15">
      <c r="A48" s="341" t="str">
        <f>'отчет за всеобхватния доход'!A43</f>
        <v>подписан от негово име на 28 април 2021 година от:</v>
      </c>
      <c r="B48" s="44"/>
      <c r="C48" s="69"/>
      <c r="D48" s="82"/>
      <c r="E48" s="69"/>
      <c r="F48" s="82"/>
      <c r="G48" s="7"/>
    </row>
    <row r="49" spans="1:8" ht="15">
      <c r="A49" s="45"/>
      <c r="B49" s="347"/>
      <c r="C49" s="69"/>
      <c r="D49" s="82"/>
      <c r="E49" s="69"/>
      <c r="F49" s="82"/>
      <c r="G49" s="7"/>
      <c r="H49" s="4"/>
    </row>
    <row r="50" spans="1:8" ht="15">
      <c r="A50" s="45"/>
      <c r="B50" s="347"/>
      <c r="C50" s="69"/>
      <c r="D50" s="82"/>
      <c r="E50" s="69"/>
      <c r="F50" s="82"/>
      <c r="G50" s="7"/>
      <c r="H50" s="4"/>
    </row>
    <row r="51" spans="1:7" ht="15">
      <c r="A51" s="75" t="s">
        <v>13</v>
      </c>
      <c r="B51" s="74"/>
      <c r="C51" s="90"/>
      <c r="D51" s="88"/>
      <c r="E51" s="90"/>
      <c r="F51" s="88"/>
      <c r="G51" s="8"/>
    </row>
    <row r="52" spans="2:7" ht="15">
      <c r="B52" s="74" t="s">
        <v>205</v>
      </c>
      <c r="C52" s="89"/>
      <c r="D52" s="88"/>
      <c r="E52" s="89"/>
      <c r="F52" s="88"/>
      <c r="G52" s="8"/>
    </row>
    <row r="53" spans="2:7" ht="15">
      <c r="B53" s="74"/>
      <c r="C53" s="89"/>
      <c r="D53" s="88"/>
      <c r="E53" s="89"/>
      <c r="F53" s="88"/>
      <c r="G53" s="8"/>
    </row>
    <row r="54" spans="1:7" ht="27" customHeight="1">
      <c r="A54" s="436" t="s">
        <v>157</v>
      </c>
      <c r="B54" s="343"/>
      <c r="C54" s="47"/>
      <c r="D54" s="88"/>
      <c r="E54" s="47"/>
      <c r="F54" s="88"/>
      <c r="G54" s="8"/>
    </row>
    <row r="55" spans="1:7" ht="15">
      <c r="A55" s="10"/>
      <c r="B55" s="74" t="s">
        <v>206</v>
      </c>
      <c r="C55" s="11"/>
      <c r="D55" s="200"/>
      <c r="E55" s="201"/>
      <c r="F55" s="200"/>
      <c r="G55" s="8"/>
    </row>
    <row r="56" spans="1:7" ht="15">
      <c r="A56" s="10"/>
      <c r="B56" s="74"/>
      <c r="C56" s="11"/>
      <c r="D56" s="200"/>
      <c r="E56" s="201"/>
      <c r="F56" s="200"/>
      <c r="G56" s="8"/>
    </row>
    <row r="57" spans="1:7" ht="15">
      <c r="A57" s="12"/>
      <c r="B57" s="373"/>
      <c r="C57" s="11"/>
      <c r="D57" s="200"/>
      <c r="E57" s="201"/>
      <c r="F57" s="200"/>
      <c r="G57" s="8"/>
    </row>
    <row r="58" spans="1:7" ht="15">
      <c r="A58" s="419"/>
      <c r="B58" s="373"/>
      <c r="C58" s="11"/>
      <c r="D58" s="200"/>
      <c r="E58" s="201"/>
      <c r="F58" s="200"/>
      <c r="G58" s="8"/>
    </row>
    <row r="59" spans="1:7" ht="15">
      <c r="A59" s="419"/>
      <c r="C59" s="13"/>
      <c r="D59" s="202"/>
      <c r="E59" s="203"/>
      <c r="F59" s="202"/>
      <c r="G59" s="15"/>
    </row>
    <row r="60" spans="1:7" ht="15">
      <c r="A60" s="419"/>
      <c r="C60" s="13"/>
      <c r="D60" s="333"/>
      <c r="E60" s="203"/>
      <c r="F60" s="333"/>
      <c r="G60" s="15"/>
    </row>
    <row r="61" spans="1:7" ht="15">
      <c r="A61" s="419"/>
      <c r="C61" s="13"/>
      <c r="D61" s="14"/>
      <c r="E61" s="13"/>
      <c r="F61" s="14"/>
      <c r="G61" s="15"/>
    </row>
    <row r="62" spans="3:7" ht="15">
      <c r="C62" s="13"/>
      <c r="D62" s="14"/>
      <c r="E62" s="13"/>
      <c r="F62" s="14"/>
      <c r="G62" s="15"/>
    </row>
    <row r="63" spans="3:7" ht="15">
      <c r="C63" s="13"/>
      <c r="D63" s="14"/>
      <c r="E63" s="13"/>
      <c r="F63" s="14"/>
      <c r="G63" s="15"/>
    </row>
  </sheetData>
  <sheetProtection/>
  <mergeCells count="1">
    <mergeCell ref="A4:B4"/>
  </mergeCells>
  <printOptions/>
  <pageMargins left="0.9055118110236221" right="0.31496062992125984" top="0.3937007874015748" bottom="0.3937007874015748" header="0.2755905511811024" footer="0.2755905511811024"/>
  <pageSetup fitToHeight="1" fitToWidth="1" horizontalDpi="360" verticalDpi="360" orientation="portrait" paperSize="9" scale="82" r:id="rId2"/>
  <headerFooter>
    <oddFooter>&amp;R2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90" zoomScaleNormal="90" zoomScaleSheetLayoutView="85" zoomScalePageLayoutView="0" workbookViewId="0" topLeftCell="A1">
      <selection activeCell="A7" sqref="A7"/>
    </sheetView>
  </sheetViews>
  <sheetFormatPr defaultColWidth="9.140625" defaultRowHeight="15"/>
  <cols>
    <col min="1" max="1" width="69.140625" style="37" customWidth="1"/>
    <col min="2" max="2" width="3.8515625" style="31" customWidth="1"/>
    <col min="3" max="3" width="1.7109375" style="31" hidden="1" customWidth="1"/>
    <col min="4" max="4" width="20.28125" style="31" customWidth="1"/>
    <col min="5" max="5" width="1.421875" style="31" customWidth="1"/>
    <col min="6" max="6" width="19.140625" style="31" customWidth="1"/>
    <col min="7" max="7" width="1.57421875" style="26" customWidth="1"/>
    <col min="8" max="8" width="13.28125" style="26" customWidth="1"/>
    <col min="9" max="9" width="8.140625" style="17" customWidth="1"/>
    <col min="10" max="10" width="10.7109375" style="25" customWidth="1"/>
    <col min="11" max="16384" width="9.140625" style="25" customWidth="1"/>
  </cols>
  <sheetData>
    <row r="1" spans="1:10" s="18" customFormat="1" ht="15" customHeight="1">
      <c r="A1" s="386" t="s">
        <v>154</v>
      </c>
      <c r="B1" s="391"/>
      <c r="C1" s="391"/>
      <c r="D1" s="391"/>
      <c r="E1" s="391"/>
      <c r="F1" s="391"/>
      <c r="G1" s="394"/>
      <c r="H1" s="16"/>
      <c r="I1" s="17"/>
      <c r="J1" s="388"/>
    </row>
    <row r="2" spans="1:9" s="21" customFormat="1" ht="14.25" customHeight="1">
      <c r="A2" s="392" t="s">
        <v>159</v>
      </c>
      <c r="B2" s="393"/>
      <c r="C2" s="393"/>
      <c r="D2" s="393"/>
      <c r="E2" s="393"/>
      <c r="F2" s="393"/>
      <c r="G2" s="394"/>
      <c r="H2" s="16"/>
      <c r="I2" s="20"/>
    </row>
    <row r="3" spans="1:9" s="21" customFormat="1" ht="18" customHeight="1">
      <c r="A3" s="39" t="s">
        <v>221</v>
      </c>
      <c r="B3" s="19"/>
      <c r="C3" s="19"/>
      <c r="D3" s="19"/>
      <c r="E3" s="19"/>
      <c r="F3" s="19"/>
      <c r="G3" s="19"/>
      <c r="H3" s="16"/>
      <c r="I3" s="20"/>
    </row>
    <row r="4" spans="1:9" s="21" customFormat="1" ht="13.5" customHeight="1">
      <c r="A4" s="22"/>
      <c r="B4" s="19"/>
      <c r="C4" s="19"/>
      <c r="D4" s="19"/>
      <c r="E4" s="19"/>
      <c r="F4" s="19"/>
      <c r="G4" s="16"/>
      <c r="H4" s="16"/>
      <c r="I4" s="20"/>
    </row>
    <row r="5" spans="1:9" s="21" customFormat="1" ht="14.25" customHeight="1">
      <c r="A5" s="456" t="s">
        <v>3</v>
      </c>
      <c r="B5" s="456"/>
      <c r="D5" s="327" t="s">
        <v>227</v>
      </c>
      <c r="E5" s="52"/>
      <c r="F5" s="327" t="s">
        <v>203</v>
      </c>
      <c r="G5" s="76"/>
      <c r="H5" s="16"/>
      <c r="I5" s="20"/>
    </row>
    <row r="6" spans="1:10" ht="12.75" customHeight="1">
      <c r="A6" s="104"/>
      <c r="B6" s="105"/>
      <c r="C6" s="105"/>
      <c r="D6" s="170" t="s">
        <v>14</v>
      </c>
      <c r="E6" s="170"/>
      <c r="F6" s="170" t="s">
        <v>14</v>
      </c>
      <c r="G6" s="81"/>
      <c r="H6" s="23"/>
      <c r="I6" s="24"/>
      <c r="J6" s="389"/>
    </row>
    <row r="7" spans="1:10" ht="12.75" customHeight="1">
      <c r="A7" s="104"/>
      <c r="B7" s="105"/>
      <c r="C7" s="105"/>
      <c r="D7" s="80"/>
      <c r="E7" s="105"/>
      <c r="F7" s="80"/>
      <c r="G7" s="81"/>
      <c r="H7" s="23"/>
      <c r="I7" s="24"/>
      <c r="J7" s="389"/>
    </row>
    <row r="8" spans="1:10" ht="15">
      <c r="A8" s="323" t="s">
        <v>36</v>
      </c>
      <c r="B8" s="69"/>
      <c r="C8" s="69"/>
      <c r="D8" s="107"/>
      <c r="E8" s="69"/>
      <c r="F8" s="107"/>
      <c r="G8" s="108"/>
      <c r="H8" s="27"/>
      <c r="I8" s="20"/>
      <c r="J8" s="27"/>
    </row>
    <row r="9" spans="1:15" ht="15">
      <c r="A9" s="375" t="s">
        <v>37</v>
      </c>
      <c r="B9" s="69"/>
      <c r="C9" s="69"/>
      <c r="D9" s="107">
        <v>161</v>
      </c>
      <c r="E9" s="69"/>
      <c r="F9" s="107">
        <v>602</v>
      </c>
      <c r="G9" s="108"/>
      <c r="H9" s="27"/>
      <c r="I9" s="20"/>
      <c r="J9" s="27"/>
      <c r="K9" s="374"/>
      <c r="M9" s="374"/>
      <c r="O9" s="374"/>
    </row>
    <row r="10" spans="1:15" ht="15">
      <c r="A10" s="375" t="s">
        <v>38</v>
      </c>
      <c r="B10" s="69"/>
      <c r="C10" s="69"/>
      <c r="D10" s="107">
        <v>-92</v>
      </c>
      <c r="E10" s="69"/>
      <c r="F10" s="107">
        <v>-260</v>
      </c>
      <c r="G10" s="108"/>
      <c r="H10" s="27"/>
      <c r="I10" s="20"/>
      <c r="J10" s="27"/>
      <c r="K10" s="374"/>
      <c r="M10" s="374"/>
      <c r="N10" s="374"/>
      <c r="O10" s="374"/>
    </row>
    <row r="11" spans="1:16" ht="15">
      <c r="A11" s="109" t="s">
        <v>39</v>
      </c>
      <c r="B11" s="69"/>
      <c r="C11" s="69"/>
      <c r="D11" s="107">
        <v>-55</v>
      </c>
      <c r="E11" s="69"/>
      <c r="F11" s="107">
        <v>-217</v>
      </c>
      <c r="G11" s="108"/>
      <c r="H11" s="27"/>
      <c r="I11" s="334"/>
      <c r="J11" s="27"/>
      <c r="K11" s="374"/>
      <c r="N11" s="374"/>
      <c r="O11" s="374"/>
      <c r="P11" s="374"/>
    </row>
    <row r="12" spans="1:11" s="28" customFormat="1" ht="15">
      <c r="A12" s="109" t="s">
        <v>40</v>
      </c>
      <c r="B12" s="110"/>
      <c r="C12" s="110"/>
      <c r="D12" s="107">
        <v>-18</v>
      </c>
      <c r="E12" s="110"/>
      <c r="F12" s="107">
        <v>-118</v>
      </c>
      <c r="G12" s="108"/>
      <c r="H12" s="27"/>
      <c r="I12" s="17"/>
      <c r="J12" s="27"/>
      <c r="K12" s="374"/>
    </row>
    <row r="13" spans="1:11" s="28" customFormat="1" ht="15">
      <c r="A13" s="109" t="s">
        <v>166</v>
      </c>
      <c r="B13" s="110"/>
      <c r="C13" s="110"/>
      <c r="D13" s="107">
        <v>-1</v>
      </c>
      <c r="E13" s="110"/>
      <c r="F13" s="107">
        <v>-4</v>
      </c>
      <c r="G13" s="108"/>
      <c r="H13" s="27"/>
      <c r="I13" s="17"/>
      <c r="J13" s="27"/>
      <c r="K13" s="374"/>
    </row>
    <row r="14" spans="1:11" ht="15">
      <c r="A14" s="109" t="s">
        <v>41</v>
      </c>
      <c r="B14" s="69"/>
      <c r="C14" s="69"/>
      <c r="D14" s="107">
        <v>-1</v>
      </c>
      <c r="E14" s="69"/>
      <c r="F14" s="107">
        <v>-1</v>
      </c>
      <c r="G14" s="108"/>
      <c r="H14" s="27"/>
      <c r="J14" s="27"/>
      <c r="K14" s="374"/>
    </row>
    <row r="15" spans="1:11" s="28" customFormat="1" ht="15">
      <c r="A15" s="106" t="s">
        <v>63</v>
      </c>
      <c r="B15" s="110"/>
      <c r="C15" s="110"/>
      <c r="D15" s="111">
        <f>SUM(D9:D14)</f>
        <v>-6</v>
      </c>
      <c r="E15" s="110"/>
      <c r="F15" s="111">
        <f>SUM(F9:F14)</f>
        <v>2</v>
      </c>
      <c r="G15" s="108"/>
      <c r="H15" s="27"/>
      <c r="I15" s="17"/>
      <c r="J15" s="29"/>
      <c r="K15" s="390"/>
    </row>
    <row r="16" spans="1:11" ht="14.25" customHeight="1">
      <c r="A16" s="109"/>
      <c r="B16" s="69"/>
      <c r="C16" s="69"/>
      <c r="D16" s="107"/>
      <c r="E16" s="69"/>
      <c r="F16" s="107"/>
      <c r="G16" s="108"/>
      <c r="H16" s="27"/>
      <c r="J16" s="27"/>
      <c r="K16" s="374"/>
    </row>
    <row r="17" spans="1:11" ht="15">
      <c r="A17" s="106" t="s">
        <v>42</v>
      </c>
      <c r="B17" s="69"/>
      <c r="C17" s="69"/>
      <c r="D17" s="107"/>
      <c r="E17" s="69"/>
      <c r="F17" s="107"/>
      <c r="G17" s="108"/>
      <c r="H17" s="27"/>
      <c r="J17" s="27"/>
      <c r="K17" s="374"/>
    </row>
    <row r="18" spans="1:11" ht="15">
      <c r="A18" s="106" t="s">
        <v>64</v>
      </c>
      <c r="B18" s="69"/>
      <c r="C18" s="69"/>
      <c r="D18" s="111">
        <v>0</v>
      </c>
      <c r="E18" s="69"/>
      <c r="F18" s="111">
        <v>0</v>
      </c>
      <c r="G18" s="108"/>
      <c r="H18" s="27"/>
      <c r="J18" s="29"/>
      <c r="K18" s="390"/>
    </row>
    <row r="19" spans="1:11" ht="12.75" customHeight="1">
      <c r="A19" s="109" t="s">
        <v>35</v>
      </c>
      <c r="B19" s="69"/>
      <c r="C19" s="69"/>
      <c r="D19" s="107"/>
      <c r="E19" s="69"/>
      <c r="F19" s="107"/>
      <c r="G19" s="108"/>
      <c r="H19" s="27"/>
      <c r="J19" s="27"/>
      <c r="K19" s="374"/>
    </row>
    <row r="20" spans="1:11" ht="15">
      <c r="A20" s="113" t="s">
        <v>43</v>
      </c>
      <c r="B20" s="69"/>
      <c r="C20" s="69"/>
      <c r="D20" s="114"/>
      <c r="E20" s="69"/>
      <c r="F20" s="114"/>
      <c r="G20" s="112"/>
      <c r="H20" s="29"/>
      <c r="I20" s="20"/>
      <c r="J20" s="27"/>
      <c r="K20" s="374"/>
    </row>
    <row r="21" spans="1:11" ht="15">
      <c r="A21" s="417" t="s">
        <v>184</v>
      </c>
      <c r="B21" s="69"/>
      <c r="C21" s="69"/>
      <c r="D21" s="418">
        <v>0</v>
      </c>
      <c r="E21" s="69"/>
      <c r="F21" s="418">
        <v>-19</v>
      </c>
      <c r="G21" s="112"/>
      <c r="H21" s="29"/>
      <c r="I21" s="20"/>
      <c r="J21" s="27"/>
      <c r="K21" s="374"/>
    </row>
    <row r="22" spans="1:11" ht="15">
      <c r="A22" s="115" t="s">
        <v>178</v>
      </c>
      <c r="B22" s="69"/>
      <c r="C22" s="69"/>
      <c r="D22" s="107">
        <v>0</v>
      </c>
      <c r="E22" s="69"/>
      <c r="F22" s="107">
        <v>42</v>
      </c>
      <c r="G22" s="108"/>
      <c r="H22" s="27"/>
      <c r="I22" s="20"/>
      <c r="J22" s="27"/>
      <c r="K22" s="374"/>
    </row>
    <row r="23" spans="1:11" ht="16.5" customHeight="1">
      <c r="A23" s="106" t="s">
        <v>50</v>
      </c>
      <c r="B23" s="69"/>
      <c r="C23" s="69"/>
      <c r="D23" s="111">
        <f>SUM(D21:D22)</f>
        <v>0</v>
      </c>
      <c r="E23" s="69"/>
      <c r="F23" s="111">
        <f>SUM(F21:F22)</f>
        <v>23</v>
      </c>
      <c r="G23" s="116"/>
      <c r="H23" s="27"/>
      <c r="J23" s="390"/>
      <c r="K23" s="390"/>
    </row>
    <row r="24" spans="1:11" ht="15" customHeight="1">
      <c r="A24" s="115"/>
      <c r="B24" s="69"/>
      <c r="C24" s="69"/>
      <c r="D24" s="107"/>
      <c r="E24" s="69"/>
      <c r="F24" s="107"/>
      <c r="G24" s="69"/>
      <c r="K24" s="374"/>
    </row>
    <row r="25" spans="1:11" s="28" customFormat="1" ht="24.75" customHeight="1">
      <c r="A25" s="175" t="s">
        <v>179</v>
      </c>
      <c r="B25" s="110"/>
      <c r="C25" s="110"/>
      <c r="D25" s="117">
        <f>+D23+D18+D15</f>
        <v>-6</v>
      </c>
      <c r="E25" s="110"/>
      <c r="F25" s="117">
        <f>+F23+F18+F15</f>
        <v>25</v>
      </c>
      <c r="G25" s="118"/>
      <c r="H25" s="30"/>
      <c r="I25" s="20"/>
      <c r="J25" s="390"/>
      <c r="K25" s="374"/>
    </row>
    <row r="26" spans="1:11" ht="8.25" customHeight="1">
      <c r="A26" s="115"/>
      <c r="B26" s="69"/>
      <c r="C26" s="69"/>
      <c r="D26" s="107"/>
      <c r="E26" s="69"/>
      <c r="F26" s="107"/>
      <c r="G26" s="69"/>
      <c r="K26" s="374"/>
    </row>
    <row r="27" spans="1:11" ht="15">
      <c r="A27" s="115" t="s">
        <v>44</v>
      </c>
      <c r="B27" s="69"/>
      <c r="C27" s="69"/>
      <c r="D27" s="107">
        <v>41</v>
      </c>
      <c r="E27" s="69"/>
      <c r="F27" s="107">
        <v>16</v>
      </c>
      <c r="G27" s="119"/>
      <c r="K27" s="374"/>
    </row>
    <row r="28" spans="1:11" ht="7.5" customHeight="1">
      <c r="A28" s="115"/>
      <c r="B28" s="69"/>
      <c r="C28" s="69"/>
      <c r="D28" s="107"/>
      <c r="E28" s="69"/>
      <c r="F28" s="107"/>
      <c r="G28" s="69"/>
      <c r="K28" s="374"/>
    </row>
    <row r="29" spans="1:11" s="28" customFormat="1" ht="15.75" thickBot="1">
      <c r="A29" s="120" t="s">
        <v>226</v>
      </c>
      <c r="B29" s="215">
        <f>+'отчет за финансово състояние'!B17</f>
        <v>18</v>
      </c>
      <c r="C29" s="121"/>
      <c r="D29" s="122">
        <v>35</v>
      </c>
      <c r="E29" s="121"/>
      <c r="F29" s="122">
        <v>41</v>
      </c>
      <c r="G29" s="112"/>
      <c r="H29" s="29"/>
      <c r="I29" s="20"/>
      <c r="J29" s="390"/>
      <c r="K29" s="374"/>
    </row>
    <row r="30" spans="1:7" ht="15.75" thickTop="1">
      <c r="A30" s="115"/>
      <c r="B30" s="69"/>
      <c r="C30" s="69"/>
      <c r="D30" s="116"/>
      <c r="E30" s="69"/>
      <c r="F30" s="116"/>
      <c r="G30" s="69"/>
    </row>
    <row r="31" spans="1:7" ht="15">
      <c r="A31" s="43" t="str">
        <f>+'отчет за финансово състояние'!A45</f>
        <v>Приложенията от страници 5 до 45 са неразделна част от финансовия отчет</v>
      </c>
      <c r="B31" s="44"/>
      <c r="C31" s="44"/>
      <c r="D31" s="69"/>
      <c r="E31" s="44"/>
      <c r="F31" s="69"/>
      <c r="G31" s="69"/>
    </row>
    <row r="32" spans="1:7" ht="15">
      <c r="A32" s="115"/>
      <c r="B32" s="69"/>
      <c r="C32" s="69"/>
      <c r="D32" s="69"/>
      <c r="E32" s="69"/>
      <c r="F32" s="69"/>
      <c r="G32" s="69"/>
    </row>
    <row r="33" spans="1:7" ht="15">
      <c r="A33" s="43" t="str">
        <f>'отчет за всеобхватния доход'!A42</f>
        <v>Междинният финансов отчет на страници от 1 до 45 e одобрен за издаване от Съвета на директорите и е</v>
      </c>
      <c r="B33" s="69"/>
      <c r="C33" s="69"/>
      <c r="D33" s="69"/>
      <c r="E33" s="69"/>
      <c r="F33" s="69"/>
      <c r="G33" s="69"/>
    </row>
    <row r="34" spans="1:9" s="351" customFormat="1" ht="15">
      <c r="A34" s="341" t="str">
        <f>'отчет за всеобхватния доход'!A43</f>
        <v>подписан от негово име на 28 април 2021 година от:</v>
      </c>
      <c r="B34" s="332"/>
      <c r="C34" s="332"/>
      <c r="D34" s="332"/>
      <c r="E34" s="332"/>
      <c r="F34" s="332"/>
      <c r="G34" s="332"/>
      <c r="H34" s="349"/>
      <c r="I34" s="350"/>
    </row>
    <row r="35" spans="1:7" ht="15">
      <c r="A35" s="331"/>
      <c r="B35" s="69"/>
      <c r="C35" s="69"/>
      <c r="D35" s="69"/>
      <c r="E35" s="69"/>
      <c r="F35" s="69"/>
      <c r="G35" s="69"/>
    </row>
    <row r="36" spans="1:7" ht="15">
      <c r="A36" s="70" t="s">
        <v>13</v>
      </c>
      <c r="B36" s="46"/>
      <c r="C36" s="46"/>
      <c r="D36" s="123"/>
      <c r="E36" s="47"/>
      <c r="F36" s="123"/>
      <c r="G36" s="124"/>
    </row>
    <row r="37" spans="2:7" ht="15.75">
      <c r="B37" s="74" t="s">
        <v>207</v>
      </c>
      <c r="C37" s="45"/>
      <c r="D37" s="42"/>
      <c r="E37" s="70"/>
      <c r="F37" s="42"/>
      <c r="G37" s="42"/>
    </row>
    <row r="38" spans="1:7" ht="15">
      <c r="A38" s="9"/>
      <c r="B38" s="32"/>
      <c r="C38" s="32"/>
      <c r="D38" s="32"/>
      <c r="E38" s="32"/>
      <c r="F38" s="32"/>
      <c r="G38" s="32"/>
    </row>
    <row r="39" spans="1:7" ht="15">
      <c r="A39" s="436" t="s">
        <v>157</v>
      </c>
      <c r="B39" s="34"/>
      <c r="C39" s="34"/>
      <c r="D39" s="34"/>
      <c r="E39" s="34"/>
      <c r="F39" s="34"/>
      <c r="G39" s="35"/>
    </row>
    <row r="40" spans="1:7" ht="15">
      <c r="A40" s="45"/>
      <c r="B40" s="74" t="s">
        <v>208</v>
      </c>
      <c r="C40" s="45"/>
      <c r="D40" s="34"/>
      <c r="E40" s="34"/>
      <c r="F40" s="34"/>
      <c r="G40" s="35"/>
    </row>
    <row r="41" spans="2:7" ht="15.75">
      <c r="B41" s="34"/>
      <c r="C41" s="34"/>
      <c r="D41" s="34"/>
      <c r="E41" s="34"/>
      <c r="F41" s="34"/>
      <c r="G41" s="35"/>
    </row>
    <row r="42" spans="1:7" ht="15">
      <c r="A42" s="45"/>
      <c r="B42" s="34"/>
      <c r="C42" s="34"/>
      <c r="D42" s="34"/>
      <c r="E42" s="34"/>
      <c r="F42" s="34"/>
      <c r="G42" s="35"/>
    </row>
    <row r="43" spans="1:7" ht="15">
      <c r="A43" s="419"/>
      <c r="B43" s="36"/>
      <c r="C43" s="36"/>
      <c r="D43" s="340"/>
      <c r="E43" s="36"/>
      <c r="F43" s="36"/>
      <c r="G43" s="33"/>
    </row>
    <row r="44" spans="1:7" ht="15">
      <c r="A44" s="419"/>
      <c r="B44" s="36"/>
      <c r="C44" s="36"/>
      <c r="D44" s="36"/>
      <c r="E44" s="36"/>
      <c r="F44" s="36"/>
      <c r="G44" s="33"/>
    </row>
    <row r="45" ht="15">
      <c r="A45" s="419"/>
    </row>
  </sheetData>
  <sheetProtection/>
  <mergeCells count="1">
    <mergeCell ref="A5:B5"/>
  </mergeCells>
  <printOptions/>
  <pageMargins left="0.7086614173228347" right="0.31496062992125984" top="0.7874015748031497" bottom="0.7480314960629921" header="0.31496062992125984" footer="0.31496062992125984"/>
  <pageSetup fitToHeight="0" fitToWidth="1" horizontalDpi="360" verticalDpi="360" orientation="portrait" scale="84" r:id="rId2"/>
  <headerFooter>
    <oddFooter>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Windows User</cp:lastModifiedBy>
  <cp:lastPrinted>2021-04-27T17:31:41Z</cp:lastPrinted>
  <dcterms:created xsi:type="dcterms:W3CDTF">2011-03-16T14:25:56Z</dcterms:created>
  <dcterms:modified xsi:type="dcterms:W3CDTF">2021-04-29T10:38:56Z</dcterms:modified>
  <cp:category/>
  <cp:version/>
  <cp:contentType/>
  <cp:contentStatus/>
</cp:coreProperties>
</file>