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7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<sst xmlns="http://schemas.openxmlformats.org/spreadsheetml/2006/main" count="1067" uniqueCount="878">
  <si>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</si>
  <si>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</si>
  <si>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</si>
  <si>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</si>
  <si>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</si>
  <si>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</si>
  <si>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</si>
  <si>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</si>
  <si>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</si>
  <si>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</si>
  <si>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</si>
  <si>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</si>
  <si>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</si>
  <si>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</si>
  <si>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</si>
  <si>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</si>
  <si>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</si>
  <si>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</si>
  <si>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</si>
  <si>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</si>
  <si>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</si>
  <si>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</si>
  <si>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</si>
  <si>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</si>
  <si>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</si>
  <si>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</si>
  <si>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</si>
  <si>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</si>
  <si>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</si>
  <si>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</si>
  <si>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</si>
  <si>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</si>
  <si>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</si>
  <si>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</si>
  <si>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</si>
  <si>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</si>
  <si>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</si>
  <si>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</si>
  <si>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</si>
  <si>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</si>
  <si>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</si>
  <si>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</si>
  <si>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</si>
  <si>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</si>
  <si>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</si>
  <si>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</si>
  <si>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</si>
  <si>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</si>
  <si>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</si>
  <si>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</si>
  <si>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</si>
  <si>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</si>
  <si>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</si>
  <si>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</si>
  <si>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</si>
  <si>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</si>
  <si>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</si>
  <si>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</si>
  <si>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</si>
  <si>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</si>
  <si>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</si>
  <si>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</si>
  <si>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</si>
  <si>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</si>
  <si>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</si>
  <si>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</si>
  <si>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</si>
  <si>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</si>
  <si>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</si>
  <si>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</si>
  <si>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</si>
  <si>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</si>
  <si>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</si>
  <si>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</si>
  <si>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</si>
  <si>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</si>
  <si>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</si>
  <si>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</si>
  <si>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</si>
  <si>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</si>
  <si>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</si>
  <si>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</si>
  <si>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</si>
  <si>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</si>
  <si>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</si>
  <si>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</si>
  <si>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</si>
  <si>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</si>
  <si>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</si>
  <si>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</si>
  <si>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</si>
  <si>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</si>
  <si>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</si>
  <si>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</si>
  <si>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</si>
  <si>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</si>
  <si>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</si>
  <si>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</si>
  <si>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</si>
  <si>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</si>
  <si>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</si>
  <si>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</si>
  <si>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</si>
  <si>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</si>
  <si>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</si>
  <si>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</si>
  <si>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</si>
  <si>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</si>
  <si>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</si>
  <si>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</si>
  <si>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</si>
  <si>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</si>
  <si>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</si>
  <si>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</si>
  <si>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</si>
  <si>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</si>
  <si>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</si>
  <si>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</si>
  <si>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</si>
  <si>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</si>
  <si>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</si>
  <si>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</si>
  <si>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</si>
  <si>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</si>
  <si>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</si>
  <si>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</si>
  <si>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</si>
  <si>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</si>
  <si>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</si>
  <si>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</si>
  <si>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</si>
  <si>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</si>
  <si>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</si>
  <si>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</si>
  <si>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</si>
  <si>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</si>
  <si>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</si>
  <si>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</si>
  <si>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</si>
  <si>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</si>
  <si>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</si>
  <si>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</si>
  <si>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</si>
  <si>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</si>
  <si>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</si>
  <si>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</si>
  <si>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</si>
  <si>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</si>
  <si>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</si>
  <si>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</si>
  <si>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</si>
  <si>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</si>
  <si>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</si>
  <si>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</si>
  <si>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</si>
  <si>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</si>
  <si>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</si>
  <si>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</si>
  <si>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</si>
  <si>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</si>
  <si>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</si>
  <si>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</si>
  <si>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</si>
  <si>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</si>
  <si>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</si>
  <si>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</si>
  <si>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</si>
  <si>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</si>
  <si>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</si>
  <si>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</si>
  <si>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</si>
  <si>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</si>
  <si>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</si>
  <si>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</si>
  <si>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</si>
  <si>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</si>
  <si>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</si>
  <si>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</si>
  <si>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</si>
  <si>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</si>
  <si>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</si>
  <si>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</si>
  <si>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</si>
  <si>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</si>
  <si>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</si>
  <si>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</si>
  <si>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</si>
  <si>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</si>
  <si>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</si>
  <si>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</si>
  <si>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</si>
  <si>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</si>
  <si>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</si>
  <si>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</si>
  <si>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</si>
  <si>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</si>
  <si>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</si>
  <si>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</si>
  <si>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</si>
  <si>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</si>
  <si>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</si>
  <si>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</si>
  <si>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</si>
  <si>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</si>
  <si>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</si>
  <si>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</si>
  <si>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</si>
  <si>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</si>
  <si>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</si>
  <si>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</si>
  <si>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</si>
  <si>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</si>
  <si>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</si>
  <si>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</si>
  <si>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</si>
  <si>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</si>
  <si>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</si>
  <si>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</si>
  <si>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</si>
  <si>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</si>
  <si>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</si>
  <si>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</si>
  <si>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</si>
  <si>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</si>
  <si>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</si>
  <si>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</si>
  <si>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</si>
  <si>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</si>
  <si>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</si>
  <si>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</si>
  <si>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</si>
  <si>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</si>
  <si>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</si>
  <si>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</si>
  <si>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</si>
  <si>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</si>
  <si>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</si>
  <si>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</si>
  <si>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</si>
  <si>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</si>
  <si>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</si>
  <si>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</si>
  <si>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</si>
  <si>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</si>
  <si>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</si>
  <si>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</si>
  <si>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</si>
  <si>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</si>
  <si>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</si>
  <si>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</si>
  <si>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</si>
  <si>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</si>
  <si>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</si>
  <si>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</si>
  <si>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</si>
  <si>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</si>
  <si>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</si>
  <si>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</si>
  <si>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</si>
  <si>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</si>
  <si>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</si>
  <si>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</si>
  <si>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</si>
  <si>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</si>
  <si>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</si>
  <si>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</si>
  <si>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</si>
  <si>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</si>
  <si>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</si>
  <si>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</si>
  <si>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</si>
  <si>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</si>
  <si>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</si>
  <si>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</si>
  <si>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</si>
  <si>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</si>
  <si>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</si>
  <si>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</si>
  <si>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</si>
  <si>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</si>
  <si>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</si>
  <si>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</si>
  <si>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</si>
  <si>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</si>
  <si>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</si>
  <si>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</si>
  <si>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</si>
  <si>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</si>
  <si>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</si>
  <si>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</si>
  <si>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</si>
  <si>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</si>
  <si>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</si>
  <si>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</si>
  <si>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</si>
  <si>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</si>
  <si>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</si>
  <si>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</si>
  <si>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</si>
  <si>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</si>
  <si>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</si>
  <si>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</si>
  <si>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</si>
  <si>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</si>
  <si>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</si>
  <si>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</si>
  <si>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</si>
  <si>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</si>
  <si>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</si>
  <si>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</si>
  <si>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</si>
  <si>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</si>
  <si>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</si>
  <si>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</si>
  <si>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</si>
  <si>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</si>
  <si>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</si>
  <si>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</si>
  <si>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</si>
  <si>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</si>
  <si>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</si>
  <si>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</si>
  <si>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</si>
  <si>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</si>
  <si>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</si>
  <si>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</si>
  <si>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</si>
  <si>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</si>
  <si>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</si>
  <si>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</si>
  <si>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</si>
  <si>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</si>
  <si>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</si>
  <si>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</si>
  <si>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</si>
  <si>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</si>
  <si>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</si>
  <si>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</si>
  <si>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</si>
  <si>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</si>
  <si>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</si>
  <si>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</si>
  <si>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</si>
  <si>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</si>
  <si>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</si>
  <si>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</si>
  <si>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</si>
  <si>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</si>
  <si>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</si>
  <si>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</si>
  <si>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</si>
  <si>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</si>
  <si>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</si>
  <si>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</si>
  <si>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</si>
  <si>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</si>
  <si>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</si>
  <si>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</si>
  <si>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</si>
  <si>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</si>
  <si>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</si>
  <si>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</si>
  <si>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</si>
  <si>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</si>
  <si>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</si>
  <si>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</si>
  <si>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</si>
  <si>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</si>
  <si>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</si>
  <si>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</si>
  <si>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</si>
  <si>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</si>
  <si>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</si>
  <si>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</si>
  <si>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</si>
  <si>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</si>
  <si>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</si>
  <si>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</si>
  <si>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</si>
  <si>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</si>
  <si>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</si>
  <si>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</si>
  <si>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</si>
  <si>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</si>
  <si>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</si>
  <si>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</si>
  <si>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</si>
  <si>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</si>
  <si>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</si>
  <si>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</si>
  <si>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</si>
  <si>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</si>
  <si>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</si>
  <si>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</si>
  <si>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</si>
  <si>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</si>
  <si>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</si>
  <si>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</si>
  <si>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</si>
  <si>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</si>
  <si>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</si>
  <si>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</si>
  <si>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</si>
  <si>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</si>
  <si>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</si>
  <si>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</si>
  <si>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</si>
  <si>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</si>
  <si>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</si>
  <si>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</si>
  <si>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</si>
  <si>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</si>
  <si>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</si>
  <si>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</si>
  <si>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</si>
  <si>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</si>
  <si>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</si>
  <si>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</si>
  <si>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</si>
  <si>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</si>
  <si>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</si>
  <si>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</si>
  <si>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</si>
  <si>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</si>
  <si>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</si>
  <si>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</si>
  <si>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</si>
  <si>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</si>
  <si>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</si>
  <si>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</si>
  <si>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</si>
  <si>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</si>
  <si>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</si>
  <si>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</si>
  <si>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</si>
  <si>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</si>
  <si>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</si>
  <si>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</si>
  <si>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</si>
  <si>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</si>
  <si>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</si>
  <si>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</si>
  <si>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</si>
  <si>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</si>
  <si>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</si>
  <si>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</si>
  <si>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</si>
  <si>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</si>
  <si>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</si>
  <si>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</si>
  <si>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</si>
  <si>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</si>
  <si>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</si>
  <si>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</si>
  <si>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</si>
  <si>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</si>
  <si>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</si>
  <si>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</si>
  <si>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</si>
  <si>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</si>
  <si>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</si>
  <si>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</si>
  <si>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</si>
  <si>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</si>
  <si>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</si>
  <si>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</si>
  <si>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</si>
  <si>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</si>
  <si>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</si>
  <si>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</si>
  <si>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</si>
  <si>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</si>
  <si>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</si>
  <si>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</si>
  <si>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</si>
  <si>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</si>
  <si>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</si>
  <si>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</si>
  <si>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</si>
  <si>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</si>
  <si>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</si>
  <si>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</si>
  <si>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</si>
  <si>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</si>
  <si>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</si>
  <si>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</si>
  <si>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</si>
  <si>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</si>
  <si>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</si>
  <si>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</si>
  <si>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</si>
  <si>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</si>
  <si>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</si>
  <si>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</si>
  <si>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</si>
  <si>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</si>
  <si>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</si>
  <si>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</si>
  <si>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</si>
  <si>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</si>
  <si>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</si>
  <si>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</si>
  <si>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</si>
  <si>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</si>
  <si>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</si>
  <si>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</si>
  <si>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</si>
  <si>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</si>
  <si>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</si>
  <si>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</si>
  <si>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</si>
  <si>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</si>
  <si>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</si>
  <si>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</si>
  <si>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</si>
  <si>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</si>
  <si>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</si>
  <si>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</si>
  <si>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</si>
  <si>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</si>
  <si>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</si>
  <si>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</si>
  <si>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</si>
  <si>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</si>
  <si>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</si>
  <si>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</si>
  <si>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</si>
  <si>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</si>
  <si>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</si>
  <si>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</si>
  <si>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</si>
  <si>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</si>
  <si>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</si>
  <si>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</si>
  <si>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</si>
  <si>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</si>
  <si>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</si>
  <si>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</si>
  <si>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</si>
  <si>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</si>
  <si>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</si>
  <si>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</si>
  <si>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</si>
  <si>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</si>
  <si>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</si>
  <si>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</si>
  <si>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</si>
  <si>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</si>
  <si>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</si>
  <si>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</si>
  <si>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</si>
  <si>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</si>
  <si>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</si>
  <si>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</si>
  <si>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</si>
  <si>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</si>
  <si>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</si>
  <si>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</si>
  <si>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</si>
  <si>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</si>
  <si>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</si>
  <si>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</si>
  <si>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</si>
  <si>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</si>
  <si>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</si>
  <si>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</si>
  <si>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</si>
  <si>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</si>
  <si>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</si>
  <si>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</si>
  <si>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</si>
  <si>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</si>
  <si>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</si>
  <si>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</si>
  <si>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</si>
  <si>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</si>
  <si>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</si>
  <si>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</si>
  <si>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</si>
  <si>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</si>
  <si>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</si>
  <si>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</si>
  <si>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</si>
  <si>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</si>
  <si>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</si>
  <si>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</si>
  <si>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</si>
  <si>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</si>
  <si>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</si>
  <si>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</si>
  <si>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</si>
  <si>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</si>
  <si>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</si>
  <si>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</si>
  <si>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</si>
  <si>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</si>
  <si>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</si>
  <si>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</si>
  <si>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</si>
  <si>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</si>
  <si>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</si>
  <si>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</si>
  <si>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</si>
  <si>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</si>
  <si>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</si>
  <si>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</si>
  <si>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</si>
  <si>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</si>
  <si>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</si>
  <si>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</si>
  <si>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</si>
  <si>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</si>
  <si>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</si>
  <si>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</si>
  <si>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</si>
  <si>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</si>
  <si>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</si>
  <si>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</si>
  <si>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</si>
  <si>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</si>
  <si>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</si>
  <si>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</si>
  <si>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</si>
  <si>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</si>
  <si>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</si>
  <si>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</si>
  <si>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</si>
  <si>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</si>
  <si>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</si>
  <si>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</si>
  <si>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</si>
  <si>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</si>
  <si>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</si>
  <si>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</si>
  <si>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</si>
  <si>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</si>
  <si>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</si>
  <si>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</si>
  <si>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</si>
  <si>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</si>
  <si>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</si>
  <si>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</si>
  <si>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</si>
  <si>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</si>
  <si>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</si>
  <si>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</si>
  <si>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</si>
  <si>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</si>
  <si>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</si>
  <si>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</si>
  <si>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</si>
  <si>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</si>
  <si>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</si>
  <si>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</si>
  <si>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</si>
  <si>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</si>
  <si>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</si>
  <si>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</si>
  <si>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</si>
  <si>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</si>
  <si>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</si>
  <si>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</si>
  <si>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</si>
  <si>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</si>
  <si>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</si>
  <si>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</si>
  <si>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</si>
  <si>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</si>
  <si>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</si>
  <si>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</si>
  <si>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</si>
  <si>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</si>
  <si>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</si>
  <si>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</si>
  <si>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</si>
  <si>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</si>
  <si>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</si>
  <si>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</si>
  <si>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</si>
  <si>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</si>
  <si>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</si>
  <si>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</si>
  <si>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</si>
  <si>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</si>
  <si>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</si>
  <si>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</si>
  <si>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</si>
  <si>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</si>
  <si>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</si>
  <si>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</si>
  <si>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</si>
  <si>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</si>
  <si>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</si>
  <si>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</si>
  <si>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</si>
  <si>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</si>
  <si>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</si>
  <si>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</si>
  <si>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</si>
  <si>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</si>
  <si>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</si>
  <si>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</si>
  <si>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</si>
  <si>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</si>
  <si>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</si>
  <si>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</si>
  <si>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</si>
  <si>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</si>
  <si>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</si>
  <si>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</si>
  <si>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</si>
  <si>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</si>
  <si>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</si>
  <si>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</si>
  <si>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</si>
  <si>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</si>
  <si>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</si>
  <si>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</si>
  <si>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</si>
  <si>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</si>
  <si>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</si>
  <si>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</si>
  <si>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</si>
  <si>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</si>
  <si>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</si>
  <si>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</si>
  <si>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</si>
  <si>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</si>
  <si>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</si>
  <si>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</si>
  <si>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</si>
  <si>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</si>
  <si>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</si>
  <si>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</si>
  <si>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</si>
  <si>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</si>
  <si>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</si>
  <si>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</si>
  <si>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</si>
  <si>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</si>
  <si>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</si>
  <si>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</si>
  <si>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</si>
  <si>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</si>
  <si>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</si>
  <si>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</si>
  <si>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</si>
  <si>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</si>
  <si>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</si>
  <si>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</si>
  <si>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</si>
  <si>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</si>
  <si>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</si>
  <si>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</si>
  <si>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</si>
  <si>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</si>
  <si>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</si>
  <si>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</si>
  <si>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</si>
  <si>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</si>
  <si>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</si>
  <si>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</si>
  <si>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</si>
  <si>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</si>
  <si>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</si>
  <si>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</si>
  <si>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</si>
  <si>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</si>
  <si>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</si>
  <si>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</si>
  <si>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</si>
  <si>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</si>
  <si>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</si>
  <si>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</si>
  <si>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</si>
  <si>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</si>
  <si>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</si>
  <si>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</si>
  <si>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</si>
  <si>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</si>
  <si>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</si>
  <si>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</si>
  <si>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</si>
  <si>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</si>
  <si>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</si>
  <si>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</si>
  <si>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</si>
  <si>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</si>
  <si>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</si>
  <si>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</si>
  <si>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</si>
  <si>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</si>
  <si>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</si>
  <si>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</si>
  <si>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</si>
  <si>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</si>
  <si>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</si>
  <si>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</si>
  <si>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</si>
  <si>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</si>
  <si>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</si>
  <si>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</si>
  <si>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</si>
  <si>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</si>
  <si>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</si>
  <si>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</si>
  <si>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</si>
  <si>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</si>
  <si>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</si>
  <si>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</si>
  <si>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</si>
  <si>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</si>
  <si>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</si>
  <si>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</si>
  <si>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</si>
  <si>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</si>
  <si>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</si>
  <si>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</si>
  <si>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</si>
  <si>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</si>
  <si>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</si>
  <si>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</si>
  <si>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</si>
  <si>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</si>
  <si>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</si>
  <si>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</si>
  <si>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</si>
  <si>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</si>
  <si>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</si>
  <si>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</si>
  <si>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</si>
  <si>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</si>
  <si>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</si>
  <si>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</si>
  <si>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</si>
  <si>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</si>
  <si>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</si>
  <si>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</si>
  <si>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</si>
  <si>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</si>
  <si>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</si>
  <si>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</si>
  <si>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</si>
  <si>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</si>
  <si>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</si>
  <si>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</si>
  <si>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</si>
  <si>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</si>
  <si>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</si>
  <si>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</si>
  <si>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</si>
  <si>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</si>
  <si>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</si>
  <si>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</si>
  <si>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</si>
  <si>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</si>
  <si>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</si>
  <si>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</si>
  <si>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</si>
  <si>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</si>
  <si>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</si>
  <si>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</si>
  <si>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</si>
  <si>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</si>
  <si>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</si>
  <si>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</si>
  <si>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</si>
  <si>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</si>
  <si>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</si>
  <si>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</si>
  <si>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</si>
  <si>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</si>
  <si>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</si>
  <si>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</si>
  <si>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</si>
  <si>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>към 30.09.2014 година</t>
  </si>
  <si>
    <t>Дата на съставяне:17.10.2014 г.</t>
  </si>
  <si>
    <t>Дата на съставяне: 17.10.2014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</si>
</sst>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70">
      <selection activeCell="G112" sqref="G112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2724</v>
      </c>
      <c r="D12" s="172">
        <v>1483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</v>
      </c>
      <c r="D13" s="172">
        <v>1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11</v>
      </c>
      <c r="D14" s="172">
        <v>12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18</v>
      </c>
      <c r="D16" s="172">
        <v>22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0</v>
      </c>
      <c r="D17" s="172">
        <v>1288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4538</v>
      </c>
      <c r="D19" s="176">
        <f>SUM(D11:D18)</f>
        <v>4590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2397</v>
      </c>
      <c r="D20" s="172">
        <v>2397</v>
      </c>
      <c r="E20" s="260" t="s">
        <v>57</v>
      </c>
      <c r="F20" s="265" t="s">
        <v>58</v>
      </c>
      <c r="G20" s="179">
        <v>1411</v>
      </c>
      <c r="H20" s="179">
        <v>1411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4058</v>
      </c>
      <c r="H21" s="177">
        <f>SUM(H22:H24)</f>
        <v>4022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3636</v>
      </c>
      <c r="H24" s="173">
        <v>3600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5469</v>
      </c>
      <c r="H25" s="175">
        <f>H19+H20+H21</f>
        <v>5433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7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7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160</v>
      </c>
      <c r="H31" s="173">
        <v>28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160</v>
      </c>
      <c r="H33" s="175">
        <f>H27+H31+H32</f>
        <v>35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6591</v>
      </c>
      <c r="H36" s="175">
        <f>H25+H17+H33</f>
        <v>6430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511</v>
      </c>
      <c r="H43" s="173">
        <v>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7</v>
      </c>
      <c r="H48" s="173">
        <v>7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518</v>
      </c>
      <c r="H49" s="175">
        <f>SUM(H43:H48)</f>
        <v>7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107</v>
      </c>
      <c r="H53" s="173">
        <v>107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6935</v>
      </c>
      <c r="D55" s="176">
        <f>D19+D20+D21+D27+D32+D45+D51+D53+D54</f>
        <v>6987</v>
      </c>
      <c r="E55" s="260" t="s">
        <v>172</v>
      </c>
      <c r="F55" s="284" t="s">
        <v>173</v>
      </c>
      <c r="G55" s="175">
        <f>G49+G51+G52+G53+G54</f>
        <v>625</v>
      </c>
      <c r="H55" s="175">
        <f>H49+H51+H52+H53+H54</f>
        <v>114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32</v>
      </c>
      <c r="D58" s="172">
        <v>34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50</v>
      </c>
      <c r="H61" s="175">
        <f>SUM(H62:H68)</f>
        <v>685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4</v>
      </c>
      <c r="H62" s="173">
        <v>647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32</v>
      </c>
      <c r="D64" s="176">
        <f>SUM(D58:D63)</f>
        <v>34</v>
      </c>
      <c r="E64" s="260" t="s">
        <v>200</v>
      </c>
      <c r="F64" s="265" t="s">
        <v>201</v>
      </c>
      <c r="G64" s="173">
        <v>7</v>
      </c>
      <c r="H64" s="173">
        <v>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8</v>
      </c>
      <c r="H66" s="173">
        <v>12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265</v>
      </c>
      <c r="D68" s="172">
        <v>197</v>
      </c>
      <c r="E68" s="260" t="s">
        <v>213</v>
      </c>
      <c r="F68" s="265" t="s">
        <v>214</v>
      </c>
      <c r="G68" s="173">
        <v>27</v>
      </c>
      <c r="H68" s="173">
        <v>16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3</v>
      </c>
      <c r="H69" s="173">
        <v>3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11</v>
      </c>
      <c r="D71" s="172">
        <v>19</v>
      </c>
      <c r="E71" s="276" t="s">
        <v>46</v>
      </c>
      <c r="F71" s="296" t="s">
        <v>224</v>
      </c>
      <c r="G71" s="182">
        <f>G59+G60+G61+G69+G70</f>
        <v>53</v>
      </c>
      <c r="H71" s="182">
        <f>H59+H60+H61+H69+H70</f>
        <v>688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276</v>
      </c>
      <c r="D75" s="176">
        <f>SUM(D67:D74)</f>
        <v>216</v>
      </c>
      <c r="E75" s="274" t="s">
        <v>160</v>
      </c>
      <c r="F75" s="268" t="s">
        <v>234</v>
      </c>
      <c r="G75" s="173">
        <v>7</v>
      </c>
      <c r="H75" s="173">
        <v>34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60</v>
      </c>
      <c r="H79" s="183">
        <f>H71+H74+H75+H76</f>
        <v>722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2</v>
      </c>
      <c r="D87" s="172">
        <v>2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14</v>
      </c>
      <c r="D88" s="172">
        <v>25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16</v>
      </c>
      <c r="D91" s="176">
        <f>SUM(D87:D90)</f>
        <v>27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17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341</v>
      </c>
      <c r="D93" s="176">
        <f>D64+D75+D84+D91+D92</f>
        <v>279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7276</v>
      </c>
      <c r="D94" s="185">
        <f>D93+D55</f>
        <v>7266</v>
      </c>
      <c r="E94" s="516" t="s">
        <v>270</v>
      </c>
      <c r="F94" s="312" t="s">
        <v>271</v>
      </c>
      <c r="G94" s="186">
        <f>G36+G39+G55+G79</f>
        <v>7276</v>
      </c>
      <c r="H94" s="186">
        <f>H36+H39+H55+H79</f>
        <v>7266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876</v>
      </c>
      <c r="B98" s="502"/>
      <c r="C98" s="598" t="s">
        <v>380</v>
      </c>
      <c r="D98" s="598"/>
      <c r="E98" s="598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599" t="s">
        <v>854</v>
      </c>
      <c r="D100" s="599"/>
      <c r="E100" s="599"/>
      <c r="F100" s="599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G43:H48 C92:D92 C87:D90 G74:H76 G22:H24 G28:H28 G31:H31 G19:H19 G11:H13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9">
      <selection activeCell="D29" sqref="D29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0" t="s">
        <v>2</v>
      </c>
      <c r="G2" s="600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към 30.09.2014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6</v>
      </c>
      <c r="D9" s="47">
        <v>22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63</v>
      </c>
      <c r="D10" s="47">
        <v>64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52</v>
      </c>
      <c r="D11" s="47">
        <v>123</v>
      </c>
      <c r="E11" s="333" t="s">
        <v>291</v>
      </c>
      <c r="F11" s="332" t="s">
        <v>292</v>
      </c>
      <c r="G11" s="549">
        <v>437</v>
      </c>
      <c r="H11" s="549">
        <v>416</v>
      </c>
    </row>
    <row r="12" spans="1:8" ht="12">
      <c r="A12" s="330" t="s">
        <v>293</v>
      </c>
      <c r="B12" s="331" t="s">
        <v>294</v>
      </c>
      <c r="C12" s="47">
        <v>111</v>
      </c>
      <c r="D12" s="47">
        <v>102</v>
      </c>
      <c r="E12" s="333" t="s">
        <v>78</v>
      </c>
      <c r="F12" s="332" t="s">
        <v>295</v>
      </c>
      <c r="G12" s="549">
        <v>17</v>
      </c>
      <c r="H12" s="549">
        <v>50</v>
      </c>
    </row>
    <row r="13" spans="1:18" ht="12">
      <c r="A13" s="330" t="s">
        <v>296</v>
      </c>
      <c r="B13" s="331" t="s">
        <v>297</v>
      </c>
      <c r="C13" s="47">
        <v>18</v>
      </c>
      <c r="D13" s="47">
        <v>18</v>
      </c>
      <c r="E13" s="334" t="s">
        <v>51</v>
      </c>
      <c r="F13" s="335" t="s">
        <v>298</v>
      </c>
      <c r="G13" s="56">
        <f>SUM(G9:G12)</f>
        <v>454</v>
      </c>
      <c r="H13" s="56">
        <f>SUM(H9:H12)</f>
        <v>466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2</v>
      </c>
      <c r="D14" s="47">
        <v>5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1</v>
      </c>
      <c r="D16" s="48">
        <v>0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253</v>
      </c>
      <c r="D19" s="50">
        <f>SUM(D9:D15)+D16</f>
        <v>334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40</v>
      </c>
      <c r="D22" s="47">
        <v>56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41</v>
      </c>
      <c r="D26" s="50">
        <f>SUM(D22:D25)</f>
        <v>57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294</v>
      </c>
      <c r="D28" s="51">
        <f>D26+D19</f>
        <v>391</v>
      </c>
      <c r="E28" s="142" t="s">
        <v>337</v>
      </c>
      <c r="F28" s="337" t="s">
        <v>338</v>
      </c>
      <c r="G28" s="56">
        <f>G13+G15+G24</f>
        <v>454</v>
      </c>
      <c r="H28" s="56">
        <f>H13+H15+H24</f>
        <v>466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160</v>
      </c>
      <c r="D30" s="51">
        <f>IF((H28-D28)&gt;0,H28-D28,0)</f>
        <v>75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294</v>
      </c>
      <c r="D33" s="50">
        <f>D28+D31+D32</f>
        <v>391</v>
      </c>
      <c r="E33" s="142" t="s">
        <v>351</v>
      </c>
      <c r="F33" s="337" t="s">
        <v>352</v>
      </c>
      <c r="G33" s="58">
        <f>G32+G31+G28</f>
        <v>454</v>
      </c>
      <c r="H33" s="58">
        <f>H32+H31+H28</f>
        <v>466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160</v>
      </c>
      <c r="D34" s="51">
        <f>IF((H33-D33)&gt;0,H33-D33,0)</f>
        <v>75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v>0</v>
      </c>
      <c r="D35" s="50">
        <v>0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0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160</v>
      </c>
      <c r="D39" s="525">
        <f>+IF((H33-D33-D35)&gt;0,H33-D33-D35,0)</f>
        <v>75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160</v>
      </c>
      <c r="D41" s="53">
        <f>IF(H39=0,IF(D39-D40&gt;0,D39-D40+H40,0),IF(H39-H40&lt;0,H40-H39+D39,0))</f>
        <v>75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454</v>
      </c>
      <c r="D42" s="54">
        <f>D33+D35+D39</f>
        <v>466</v>
      </c>
      <c r="E42" s="145" t="s">
        <v>378</v>
      </c>
      <c r="F42" s="146" t="s">
        <v>379</v>
      </c>
      <c r="G42" s="58">
        <f>G39+G33</f>
        <v>454</v>
      </c>
      <c r="H42" s="58">
        <f>H39+H33</f>
        <v>466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876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601"/>
      <c r="E46" s="601"/>
      <c r="F46" s="601"/>
      <c r="G46" s="601"/>
      <c r="H46" s="601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1">
      <selection activeCell="D53" sqref="D53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към 30.09.2014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593</v>
      </c>
      <c r="D10" s="60">
        <v>871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-174</v>
      </c>
      <c r="D11" s="60">
        <v>-209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-133</v>
      </c>
      <c r="D13" s="60">
        <v>-166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-133</v>
      </c>
      <c r="D14" s="60">
        <v>-176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-42</v>
      </c>
      <c r="D17" s="60">
        <v>-76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-126</v>
      </c>
      <c r="D19" s="60">
        <v>-271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-15</v>
      </c>
      <c r="D20" s="61">
        <f>SUM(D10:D19)</f>
        <v>-27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4</v>
      </c>
      <c r="D23" s="60">
        <v>40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4</v>
      </c>
      <c r="D32" s="61">
        <f>SUM(D22:D31)</f>
        <v>40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-11</v>
      </c>
      <c r="D43" s="61">
        <f>D42+D32+D20</f>
        <v>13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27</v>
      </c>
      <c r="D44" s="152">
        <v>14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16</v>
      </c>
      <c r="D45" s="61">
        <f>D44+D43</f>
        <v>27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16</v>
      </c>
      <c r="D46" s="62">
        <v>27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876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5"/>
      <c r="D50" s="595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5"/>
      <c r="D52" s="595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37" sqref="I37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към 30.09.2014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1411</v>
      </c>
      <c r="F11" s="64">
        <f>'справка №1-БАЛАНС'!H22</f>
        <v>422</v>
      </c>
      <c r="G11" s="64">
        <f>'справка №1-БАЛАНС'!H23</f>
        <v>0</v>
      </c>
      <c r="H11" s="66">
        <v>3600</v>
      </c>
      <c r="I11" s="64">
        <f>'справка №1-БАЛАНС'!H28+'справка №1-БАЛАНС'!H31</f>
        <v>35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6430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1411</v>
      </c>
      <c r="F15" s="67">
        <f t="shared" si="2"/>
        <v>422</v>
      </c>
      <c r="G15" s="67">
        <f t="shared" si="2"/>
        <v>0</v>
      </c>
      <c r="H15" s="67">
        <f t="shared" si="2"/>
        <v>3600</v>
      </c>
      <c r="I15" s="67">
        <f t="shared" si="2"/>
        <v>35</v>
      </c>
      <c r="J15" s="67">
        <f t="shared" si="2"/>
        <v>0</v>
      </c>
      <c r="K15" s="67">
        <f t="shared" si="2"/>
        <v>0</v>
      </c>
      <c r="L15" s="390">
        <f t="shared" si="1"/>
        <v>6430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160</v>
      </c>
      <c r="J16" s="391">
        <f>+'справка №1-БАЛАНС'!G32</f>
        <v>0</v>
      </c>
      <c r="K16" s="66">
        <v>0</v>
      </c>
      <c r="L16" s="390">
        <f t="shared" si="1"/>
        <v>160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35</v>
      </c>
      <c r="I17" s="68">
        <f t="shared" si="3"/>
        <v>-35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35</v>
      </c>
      <c r="I19" s="66">
        <v>-35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1</v>
      </c>
      <c r="I28" s="66">
        <v>0</v>
      </c>
      <c r="J28" s="66">
        <v>0</v>
      </c>
      <c r="K28" s="66">
        <v>0</v>
      </c>
      <c r="L28" s="390">
        <f t="shared" si="1"/>
        <v>1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1411</v>
      </c>
      <c r="F29" s="65">
        <f t="shared" si="6"/>
        <v>422</v>
      </c>
      <c r="G29" s="65">
        <f t="shared" si="6"/>
        <v>0</v>
      </c>
      <c r="H29" s="65">
        <f t="shared" si="6"/>
        <v>3636</v>
      </c>
      <c r="I29" s="65">
        <f t="shared" si="6"/>
        <v>160</v>
      </c>
      <c r="J29" s="65">
        <f t="shared" si="6"/>
        <v>0</v>
      </c>
      <c r="K29" s="65">
        <f t="shared" si="6"/>
        <v>0</v>
      </c>
      <c r="L29" s="390">
        <f t="shared" si="1"/>
        <v>6591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1411</v>
      </c>
      <c r="F32" s="65">
        <f t="shared" si="7"/>
        <v>422</v>
      </c>
      <c r="G32" s="65">
        <f t="shared" si="7"/>
        <v>0</v>
      </c>
      <c r="H32" s="65">
        <f t="shared" si="7"/>
        <v>3636</v>
      </c>
      <c r="I32" s="65">
        <f t="shared" si="7"/>
        <v>160</v>
      </c>
      <c r="J32" s="65">
        <f t="shared" si="7"/>
        <v>0</v>
      </c>
      <c r="K32" s="65">
        <f t="shared" si="7"/>
        <v>0</v>
      </c>
      <c r="L32" s="390">
        <f t="shared" si="1"/>
        <v>6591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876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7" t="s">
        <v>864</v>
      </c>
      <c r="M35" s="597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4">
      <selection activeCell="O41" sqref="O41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06" t="s">
        <v>382</v>
      </c>
      <c r="B2" s="607"/>
      <c r="C2" s="539"/>
      <c r="D2" s="539"/>
      <c r="E2" s="602" t="str">
        <f>'справка №1-БАЛАНС'!E3</f>
        <v> "Гоце Делчев - Табак" АД </v>
      </c>
      <c r="F2" s="608"/>
      <c r="G2" s="608"/>
      <c r="H2" s="539"/>
      <c r="I2" s="407"/>
      <c r="J2" s="407"/>
      <c r="K2" s="407"/>
      <c r="L2" s="407"/>
      <c r="M2" s="610" t="s">
        <v>860</v>
      </c>
      <c r="N2" s="611"/>
      <c r="O2" s="611"/>
      <c r="P2" s="612">
        <f>'справка №1-БАЛАНС'!H3</f>
        <v>811155180</v>
      </c>
      <c r="Q2" s="612"/>
      <c r="R2" s="320"/>
    </row>
    <row r="3" spans="1:18" ht="15">
      <c r="A3" s="606" t="s">
        <v>5</v>
      </c>
      <c r="B3" s="607"/>
      <c r="C3" s="540"/>
      <c r="D3" s="540"/>
      <c r="E3" s="602" t="str">
        <f>'справка №1-БАЛАНС'!E5</f>
        <v>към 30.09.2014 година</v>
      </c>
      <c r="F3" s="609"/>
      <c r="G3" s="609"/>
      <c r="H3" s="606"/>
      <c r="I3" s="607"/>
      <c r="J3" s="606"/>
      <c r="K3" s="607"/>
      <c r="L3" s="409"/>
      <c r="M3" s="536"/>
      <c r="N3" s="536" t="s">
        <v>4</v>
      </c>
      <c r="O3" s="536">
        <v>156</v>
      </c>
      <c r="P3" s="613"/>
      <c r="Q3" s="613"/>
      <c r="R3" s="321"/>
    </row>
    <row r="4" spans="1:18" ht="12.75">
      <c r="A4" s="402" t="s">
        <v>522</v>
      </c>
      <c r="B4" s="408"/>
      <c r="C4" s="408"/>
      <c r="D4" s="409"/>
      <c r="E4" s="617"/>
      <c r="F4" s="618"/>
      <c r="G4" s="618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9" t="s">
        <v>462</v>
      </c>
      <c r="B5" s="620"/>
      <c r="C5" s="623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14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14" t="s">
        <v>528</v>
      </c>
      <c r="R5" s="614" t="s">
        <v>529</v>
      </c>
    </row>
    <row r="6" spans="1:18" s="43" customFormat="1" ht="48">
      <c r="A6" s="621"/>
      <c r="B6" s="622"/>
      <c r="C6" s="624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15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15"/>
      <c r="R6" s="615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3134</v>
      </c>
      <c r="E10" s="210">
        <v>1288</v>
      </c>
      <c r="F10" s="210">
        <v>0</v>
      </c>
      <c r="G10" s="81">
        <f aca="true" t="shared" si="2" ref="G10:G39">D10+E10-F10</f>
        <v>4422</v>
      </c>
      <c r="H10" s="71">
        <v>0</v>
      </c>
      <c r="I10" s="71">
        <v>0</v>
      </c>
      <c r="J10" s="81">
        <f aca="true" t="shared" si="3" ref="J10:J39">G10+H10-I10</f>
        <v>4422</v>
      </c>
      <c r="K10" s="71">
        <v>1651</v>
      </c>
      <c r="L10" s="71">
        <v>47</v>
      </c>
      <c r="M10" s="71">
        <v>0</v>
      </c>
      <c r="N10" s="81">
        <f aca="true" t="shared" si="4" ref="N10:N39">K10+L10-M10</f>
        <v>1698</v>
      </c>
      <c r="O10" s="71">
        <v>0</v>
      </c>
      <c r="P10" s="71">
        <v>0</v>
      </c>
      <c r="Q10" s="81">
        <f t="shared" si="0"/>
        <v>1698</v>
      </c>
      <c r="R10" s="81">
        <f t="shared" si="1"/>
        <v>2724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1492</v>
      </c>
      <c r="E11" s="210">
        <v>0</v>
      </c>
      <c r="F11" s="210">
        <v>60</v>
      </c>
      <c r="G11" s="81">
        <f t="shared" si="2"/>
        <v>1432</v>
      </c>
      <c r="H11" s="71">
        <v>0</v>
      </c>
      <c r="I11" s="71">
        <v>0</v>
      </c>
      <c r="J11" s="81">
        <f t="shared" si="3"/>
        <v>1432</v>
      </c>
      <c r="K11" s="71">
        <v>1491</v>
      </c>
      <c r="L11" s="71">
        <v>0</v>
      </c>
      <c r="M11" s="71">
        <v>60</v>
      </c>
      <c r="N11" s="81">
        <f t="shared" si="4"/>
        <v>1431</v>
      </c>
      <c r="O11" s="71">
        <v>0</v>
      </c>
      <c r="P11" s="71">
        <v>0</v>
      </c>
      <c r="Q11" s="81">
        <f t="shared" si="0"/>
        <v>1431</v>
      </c>
      <c r="R11" s="81">
        <f t="shared" si="1"/>
        <v>1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29</v>
      </c>
      <c r="L12" s="71">
        <v>1</v>
      </c>
      <c r="M12" s="71">
        <v>0</v>
      </c>
      <c r="N12" s="81">
        <f t="shared" si="4"/>
        <v>30</v>
      </c>
      <c r="O12" s="71">
        <v>0</v>
      </c>
      <c r="P12" s="71">
        <v>0</v>
      </c>
      <c r="Q12" s="81">
        <f t="shared" si="0"/>
        <v>30</v>
      </c>
      <c r="R12" s="81">
        <f t="shared" si="1"/>
        <v>11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28</v>
      </c>
      <c r="E13" s="210">
        <v>0</v>
      </c>
      <c r="F13" s="210">
        <v>5</v>
      </c>
      <c r="G13" s="81">
        <f t="shared" si="2"/>
        <v>23</v>
      </c>
      <c r="H13" s="71">
        <v>0</v>
      </c>
      <c r="I13" s="71">
        <v>0</v>
      </c>
      <c r="J13" s="81">
        <f t="shared" si="3"/>
        <v>23</v>
      </c>
      <c r="K13" s="71">
        <v>28</v>
      </c>
      <c r="L13" s="71">
        <v>0</v>
      </c>
      <c r="M13" s="71">
        <v>5</v>
      </c>
      <c r="N13" s="81">
        <f t="shared" si="4"/>
        <v>23</v>
      </c>
      <c r="O13" s="71">
        <v>0</v>
      </c>
      <c r="P13" s="71">
        <v>0</v>
      </c>
      <c r="Q13" s="81">
        <f t="shared" si="0"/>
        <v>23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84</v>
      </c>
      <c r="E14" s="210">
        <v>0</v>
      </c>
      <c r="F14" s="210">
        <v>0</v>
      </c>
      <c r="G14" s="81">
        <f t="shared" si="2"/>
        <v>84</v>
      </c>
      <c r="H14" s="71">
        <v>0</v>
      </c>
      <c r="I14" s="71">
        <v>0</v>
      </c>
      <c r="J14" s="81">
        <f t="shared" si="3"/>
        <v>84</v>
      </c>
      <c r="K14" s="71">
        <v>62</v>
      </c>
      <c r="L14" s="71">
        <v>4</v>
      </c>
      <c r="M14" s="71">
        <v>0</v>
      </c>
      <c r="N14" s="81">
        <f t="shared" si="4"/>
        <v>66</v>
      </c>
      <c r="O14" s="71">
        <v>0</v>
      </c>
      <c r="P14" s="71">
        <v>0</v>
      </c>
      <c r="Q14" s="81">
        <f t="shared" si="0"/>
        <v>66</v>
      </c>
      <c r="R14" s="81">
        <f t="shared" si="1"/>
        <v>18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1288</v>
      </c>
      <c r="E15" s="520">
        <v>0</v>
      </c>
      <c r="F15" s="520">
        <v>1288</v>
      </c>
      <c r="G15" s="81">
        <f t="shared" si="2"/>
        <v>0</v>
      </c>
      <c r="H15" s="521">
        <v>0</v>
      </c>
      <c r="I15" s="521">
        <v>0</v>
      </c>
      <c r="J15" s="81">
        <f t="shared" si="3"/>
        <v>0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7851</v>
      </c>
      <c r="E17" s="215">
        <f>SUM(E9:E16)</f>
        <v>1288</v>
      </c>
      <c r="F17" s="215">
        <f>SUM(F9:F16)</f>
        <v>1353</v>
      </c>
      <c r="G17" s="81">
        <f t="shared" si="2"/>
        <v>7786</v>
      </c>
      <c r="H17" s="82">
        <f>SUM(H9:H16)</f>
        <v>0</v>
      </c>
      <c r="I17" s="82">
        <f>SUM(I9:I16)</f>
        <v>0</v>
      </c>
      <c r="J17" s="81">
        <f t="shared" si="3"/>
        <v>7786</v>
      </c>
      <c r="K17" s="82">
        <f>SUM(K9:K16)</f>
        <v>3261</v>
      </c>
      <c r="L17" s="82">
        <f>SUM(L9:L16)</f>
        <v>52</v>
      </c>
      <c r="M17" s="82">
        <f>SUM(M9:M16)</f>
        <v>65</v>
      </c>
      <c r="N17" s="81">
        <f t="shared" si="4"/>
        <v>3248</v>
      </c>
      <c r="O17" s="82">
        <f>SUM(O9:O16)</f>
        <v>0</v>
      </c>
      <c r="P17" s="82">
        <f>SUM(P9:P16)</f>
        <v>0</v>
      </c>
      <c r="Q17" s="81">
        <f t="shared" si="5"/>
        <v>3248</v>
      </c>
      <c r="R17" s="81">
        <f t="shared" si="6"/>
        <v>4538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3786</v>
      </c>
      <c r="E18" s="208">
        <v>0</v>
      </c>
      <c r="F18" s="208">
        <v>0</v>
      </c>
      <c r="G18" s="81">
        <f t="shared" si="2"/>
        <v>3786</v>
      </c>
      <c r="H18" s="69">
        <v>0</v>
      </c>
      <c r="I18" s="69">
        <v>0</v>
      </c>
      <c r="J18" s="81">
        <f t="shared" si="3"/>
        <v>3786</v>
      </c>
      <c r="K18" s="69">
        <v>1389</v>
      </c>
      <c r="L18" s="69">
        <v>0</v>
      </c>
      <c r="M18" s="69">
        <v>0</v>
      </c>
      <c r="N18" s="81">
        <f t="shared" si="4"/>
        <v>1389</v>
      </c>
      <c r="O18" s="69">
        <v>0</v>
      </c>
      <c r="P18" s="69">
        <v>0</v>
      </c>
      <c r="Q18" s="81">
        <f t="shared" si="5"/>
        <v>1389</v>
      </c>
      <c r="R18" s="81">
        <f t="shared" si="6"/>
        <v>2397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11659</v>
      </c>
      <c r="E40" s="509">
        <f>E17+E18+E19+E25+E38+E39</f>
        <v>1288</v>
      </c>
      <c r="F40" s="509">
        <f aca="true" t="shared" si="13" ref="F40:R40">F17+F18+F19+F25+F38+F39</f>
        <v>1353</v>
      </c>
      <c r="G40" s="509">
        <f t="shared" si="13"/>
        <v>11594</v>
      </c>
      <c r="H40" s="509">
        <f t="shared" si="13"/>
        <v>0</v>
      </c>
      <c r="I40" s="509">
        <f t="shared" si="13"/>
        <v>0</v>
      </c>
      <c r="J40" s="509">
        <f t="shared" si="13"/>
        <v>11594</v>
      </c>
      <c r="K40" s="509">
        <f t="shared" si="13"/>
        <v>4672</v>
      </c>
      <c r="L40" s="509">
        <f t="shared" si="13"/>
        <v>52</v>
      </c>
      <c r="M40" s="509">
        <f t="shared" si="13"/>
        <v>65</v>
      </c>
      <c r="N40" s="509">
        <f t="shared" si="13"/>
        <v>4659</v>
      </c>
      <c r="O40" s="509">
        <f t="shared" si="13"/>
        <v>0</v>
      </c>
      <c r="P40" s="509">
        <f t="shared" si="13"/>
        <v>0</v>
      </c>
      <c r="Q40" s="509">
        <f t="shared" si="13"/>
        <v>4659</v>
      </c>
      <c r="R40" s="509">
        <f t="shared" si="13"/>
        <v>6935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876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16"/>
      <c r="L44" s="616"/>
      <c r="M44" s="616"/>
      <c r="N44" s="616"/>
      <c r="O44" s="611" t="s">
        <v>873</v>
      </c>
      <c r="P44" s="607"/>
      <c r="Q44" s="607"/>
      <c r="R44" s="607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J5:J6"/>
    <mergeCell ref="E4:G4"/>
    <mergeCell ref="A5:B6"/>
    <mergeCell ref="C5:C6"/>
    <mergeCell ref="M2:O2"/>
    <mergeCell ref="P2:Q2"/>
    <mergeCell ref="P3:Q3"/>
    <mergeCell ref="O44:R44"/>
    <mergeCell ref="Q5:Q6"/>
    <mergeCell ref="R5:R6"/>
    <mergeCell ref="K44:N44"/>
    <mergeCell ref="H3:I3"/>
    <mergeCell ref="J3:K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38">
      <selection activeCell="F38" sqref="F38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към 30.09.2014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265</v>
      </c>
      <c r="D28" s="121">
        <v>265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11</v>
      </c>
      <c r="D31" s="121">
        <v>1</v>
      </c>
      <c r="E31" s="134">
        <f t="shared" si="0"/>
        <v>10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276</v>
      </c>
      <c r="D43" s="117">
        <f>D24+D28+D29+D31+D30+D32+D33+D38</f>
        <v>266</v>
      </c>
      <c r="E43" s="132">
        <f>E24+E28+E29+E31+E30+E32+E33+E38</f>
        <v>10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276</v>
      </c>
      <c r="D44" s="116">
        <f>D43+D21+D19+D9</f>
        <v>266</v>
      </c>
      <c r="E44" s="132">
        <f>E43+E21+E19+E9</f>
        <v>10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511</v>
      </c>
      <c r="D52" s="116">
        <f>SUM(D53:D55)</f>
        <v>0</v>
      </c>
      <c r="E52" s="133">
        <f>C52-D52</f>
        <v>511</v>
      </c>
      <c r="F52" s="117">
        <f>SUM(F53:F55)</f>
        <v>2874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511</v>
      </c>
      <c r="D53" s="121">
        <v>0</v>
      </c>
      <c r="E53" s="133">
        <f>C53-D53</f>
        <v>511</v>
      </c>
      <c r="F53" s="121">
        <v>2874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7</v>
      </c>
      <c r="D64" s="121">
        <v>0</v>
      </c>
      <c r="E64" s="133">
        <f t="shared" si="1"/>
        <v>7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518</v>
      </c>
      <c r="D66" s="116">
        <f>D52+D56+D61+D62+D63+D64</f>
        <v>0</v>
      </c>
      <c r="E66" s="133">
        <f t="shared" si="1"/>
        <v>518</v>
      </c>
      <c r="F66" s="116">
        <f>F52+F56+F61+F62+F63+F64</f>
        <v>2874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107</v>
      </c>
      <c r="D68" s="121">
        <v>0</v>
      </c>
      <c r="E68" s="133">
        <f t="shared" si="1"/>
        <v>107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4</v>
      </c>
      <c r="D71" s="118">
        <f>SUM(D72:D74)</f>
        <v>4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4</v>
      </c>
      <c r="D74" s="121">
        <v>4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46</v>
      </c>
      <c r="D85" s="117">
        <f>SUM(D86:D90)+D94</f>
        <v>46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7</v>
      </c>
      <c r="D87" s="121">
        <v>7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8</v>
      </c>
      <c r="D89" s="121">
        <v>8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27</v>
      </c>
      <c r="D90" s="116">
        <f>SUM(D91:D93)</f>
        <v>27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7</v>
      </c>
      <c r="D92" s="121">
        <v>7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20</v>
      </c>
      <c r="D93" s="121">
        <v>20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3</v>
      </c>
      <c r="D95" s="121">
        <v>3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53</v>
      </c>
      <c r="D96" s="117">
        <f>D85+D80+D75+D71+D95</f>
        <v>53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678</v>
      </c>
      <c r="D97" s="117">
        <f>D96+D68+D66</f>
        <v>53</v>
      </c>
      <c r="E97" s="117">
        <f>E96+E68+E66</f>
        <v>625</v>
      </c>
      <c r="F97" s="117">
        <f>F96+F68+F66</f>
        <v>2874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877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599" t="s">
        <v>854</v>
      </c>
      <c r="D111" s="599"/>
      <c r="E111" s="599"/>
      <c r="F111" s="599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8" sqref="E38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09"/>
      <c r="E4" s="609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към 30.09.2014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876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към 30.09.2014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876</v>
      </c>
      <c r="B151" s="586"/>
      <c r="C151" s="599" t="s">
        <v>847</v>
      </c>
      <c r="D151" s="599"/>
      <c r="E151" s="599"/>
      <c r="F151" s="599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599" t="s">
        <v>854</v>
      </c>
      <c r="D153" s="599"/>
      <c r="E153" s="599"/>
      <c r="F153" s="599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2014-10-16T15:58:09Z</cp:lastPrinted>
  <dcterms:created xsi:type="dcterms:W3CDTF">2000-06-29T12:02:40Z</dcterms:created>
  <dcterms:modified xsi:type="dcterms:W3CDTF">2014-10-16T16:01:18Z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