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<sst xmlns="http://schemas.openxmlformats.org/spreadsheetml/2006/main" count="1072" uniqueCount="876">
  <si>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</si>
  <si>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</si>
  <si>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</si>
  <si>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</si>
  <si>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</si>
  <si>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</si>
  <si>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</si>
  <si>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</si>
  <si>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</si>
  <si>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</si>
  <si>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</si>
  <si>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</si>
  <si>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</si>
  <si>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</si>
  <si>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</si>
  <si>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</si>
  <si>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</si>
  <si>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</si>
  <si>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</si>
  <si>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</si>
  <si>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</si>
  <si>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</si>
  <si>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</si>
  <si>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</si>
  <si>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</si>
  <si>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</si>
  <si>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</si>
  <si>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</si>
  <si>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</si>
  <si>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</si>
  <si>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</si>
  <si>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</si>
  <si>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</si>
  <si>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</si>
  <si>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</si>
  <si>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</si>
  <si>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</si>
  <si>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</si>
  <si>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</si>
  <si>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</si>
  <si>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</si>
  <si>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</si>
  <si>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</si>
  <si>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</si>
  <si>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</si>
  <si>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</si>
  <si>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</si>
  <si>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</si>
  <si>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</si>
  <si>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</si>
  <si>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</si>
  <si>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</si>
  <si>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</si>
  <si>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</si>
  <si>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</si>
  <si>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</si>
  <si>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</si>
  <si>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</si>
  <si>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</si>
  <si>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</si>
  <si>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</si>
  <si>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</si>
  <si>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</si>
  <si>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</si>
  <si>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</si>
  <si>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</si>
  <si>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</si>
  <si>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</si>
  <si>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</si>
  <si>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</si>
  <si>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</si>
  <si>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</si>
  <si>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</si>
  <si>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</si>
  <si>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</si>
  <si>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</si>
  <si>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</si>
  <si>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</si>
  <si>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</si>
  <si>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</si>
  <si>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</si>
  <si>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</si>
  <si>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</si>
  <si>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</si>
  <si>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</si>
  <si>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</si>
  <si>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</si>
  <si>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</si>
  <si>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</si>
  <si>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</si>
  <si>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</si>
  <si>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</si>
  <si>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</si>
  <si>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</si>
  <si>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</si>
  <si>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</si>
  <si>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</si>
  <si>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</si>
  <si>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</si>
  <si>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</si>
  <si>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</si>
  <si>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</si>
  <si>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</si>
  <si>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</si>
  <si>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</si>
  <si>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</si>
  <si>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</si>
  <si>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</si>
  <si>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</si>
  <si>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</si>
  <si>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</si>
  <si>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</si>
  <si>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</si>
  <si>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</si>
  <si>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</si>
  <si>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</si>
  <si>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</si>
  <si>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</si>
  <si>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</si>
  <si>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</si>
  <si>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</si>
  <si>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</si>
  <si>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</si>
  <si>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</si>
  <si>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</si>
  <si>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</si>
  <si>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</si>
  <si>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</si>
  <si>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</si>
  <si>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</si>
  <si>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</si>
  <si>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</si>
  <si>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</si>
  <si>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</si>
  <si>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</si>
  <si>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</si>
  <si>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</si>
  <si>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</si>
  <si>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</si>
  <si>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</si>
  <si>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</si>
  <si>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</si>
  <si>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</si>
  <si>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</si>
  <si>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</si>
  <si>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</si>
  <si>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</si>
  <si>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</si>
  <si>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</si>
  <si>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</si>
  <si>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</si>
  <si>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</si>
  <si>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</si>
  <si>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</si>
  <si>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</si>
  <si>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</si>
  <si>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</si>
  <si>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</si>
  <si>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</si>
  <si>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</si>
  <si>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</si>
  <si>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</si>
  <si>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</si>
  <si>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</si>
  <si>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</si>
  <si>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</si>
  <si>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</si>
  <si>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</si>
  <si>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</si>
  <si>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</si>
  <si>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</si>
  <si>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</si>
  <si>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</si>
  <si>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</si>
  <si>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</si>
  <si>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</si>
  <si>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</si>
  <si>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</si>
  <si>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</si>
  <si>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</si>
  <si>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</si>
  <si>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</si>
  <si>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</si>
  <si>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</si>
  <si>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</si>
  <si>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</si>
  <si>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</si>
  <si>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</si>
  <si>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</si>
  <si>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</si>
  <si>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</si>
  <si>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</si>
  <si>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</si>
  <si>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</si>
  <si>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</si>
  <si>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</si>
  <si>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</si>
  <si>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</si>
  <si>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</si>
  <si>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</si>
  <si>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</si>
  <si>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</si>
  <si>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</si>
  <si>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</si>
  <si>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</si>
  <si>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</si>
  <si>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</si>
  <si>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</si>
  <si>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</si>
  <si>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</si>
  <si>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</si>
  <si>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</si>
  <si>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</si>
  <si>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</si>
  <si>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</si>
  <si>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</si>
  <si>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</si>
  <si>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</si>
  <si>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</si>
  <si>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</si>
  <si>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</si>
  <si>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</si>
  <si>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</si>
  <si>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</si>
  <si>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</si>
  <si>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</si>
  <si>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</si>
  <si>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</si>
  <si>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</si>
  <si>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</si>
  <si>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</si>
  <si>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</si>
  <si>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</si>
  <si>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</si>
  <si>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</si>
  <si>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</si>
  <si>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</si>
  <si>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</si>
  <si>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</si>
  <si>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</si>
  <si>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</si>
  <si>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</si>
  <si>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</si>
  <si>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</si>
  <si>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</si>
  <si>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</si>
  <si>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</si>
  <si>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</si>
  <si>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</si>
  <si>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</si>
  <si>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</si>
  <si>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</si>
  <si>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</si>
  <si>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</si>
  <si>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</si>
  <si>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</si>
  <si>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</si>
  <si>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</si>
  <si>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</si>
  <si>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</si>
  <si>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</si>
  <si>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</si>
  <si>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</si>
  <si>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</si>
  <si>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</si>
  <si>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</si>
  <si>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</si>
  <si>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</si>
  <si>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</si>
  <si>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</si>
  <si>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</si>
  <si>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</si>
  <si>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</si>
  <si>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</si>
  <si>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</si>
  <si>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</si>
  <si>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</si>
  <si>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</si>
  <si>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</si>
  <si>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</si>
  <si>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</si>
  <si>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</si>
  <si>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</si>
  <si>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</si>
  <si>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</si>
  <si>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</si>
  <si>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</si>
  <si>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</si>
  <si>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</si>
  <si>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</si>
  <si>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</si>
  <si>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</si>
  <si>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</si>
  <si>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</si>
  <si>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</si>
  <si>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</si>
  <si>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</si>
  <si>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</si>
  <si>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</si>
  <si>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</si>
  <si>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</si>
  <si>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</si>
  <si>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</si>
  <si>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</si>
  <si>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</si>
  <si>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</si>
  <si>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</si>
  <si>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</si>
  <si>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</si>
  <si>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</si>
  <si>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</si>
  <si>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</si>
  <si>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</si>
  <si>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</si>
  <si>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</si>
  <si>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</si>
  <si>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</si>
  <si>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</si>
  <si>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</si>
  <si>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</si>
  <si>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</si>
  <si>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</si>
  <si>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</si>
  <si>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</si>
  <si>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</si>
  <si>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</si>
  <si>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</si>
  <si>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</si>
  <si>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</si>
  <si>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</si>
  <si>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</si>
  <si>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</si>
  <si>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</si>
  <si>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</si>
  <si>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</si>
  <si>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</si>
  <si>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</si>
  <si>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</si>
  <si>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</si>
  <si>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</si>
  <si>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</si>
  <si>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</si>
  <si>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</si>
  <si>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</si>
  <si>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</si>
  <si>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</si>
  <si>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</si>
  <si>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</si>
  <si>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</si>
  <si>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</si>
  <si>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</si>
  <si>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</si>
  <si>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</si>
  <si>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</si>
  <si>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</si>
  <si>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</si>
  <si>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</si>
  <si>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</si>
  <si>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</si>
  <si>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</si>
  <si>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</si>
  <si>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</si>
  <si>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</si>
  <si>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</si>
  <si>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</si>
  <si>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</si>
  <si>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</si>
  <si>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</si>
  <si>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</si>
  <si>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</si>
  <si>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</si>
  <si>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</si>
  <si>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</si>
  <si>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</si>
  <si>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</si>
  <si>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</si>
  <si>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</si>
  <si>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</si>
  <si>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</si>
  <si>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</si>
  <si>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</si>
  <si>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</si>
  <si>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</si>
  <si>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</si>
  <si>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</si>
  <si>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</si>
  <si>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</si>
  <si>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</si>
  <si>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</si>
  <si>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</si>
  <si>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</si>
  <si>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</si>
  <si>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</si>
  <si>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</si>
  <si>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</si>
  <si>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</si>
  <si>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</si>
  <si>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</si>
  <si>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</si>
  <si>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</si>
  <si>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</si>
  <si>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</si>
  <si>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</si>
  <si>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</si>
  <si>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</si>
  <si>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</si>
  <si>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</si>
  <si>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</si>
  <si>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</si>
  <si>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</si>
  <si>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</si>
  <si>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</si>
  <si>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</si>
  <si>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</si>
  <si>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</si>
  <si>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</si>
  <si>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</si>
  <si>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</si>
  <si>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</si>
  <si>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</si>
  <si>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</si>
  <si>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</si>
  <si>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</si>
  <si>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</si>
  <si>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</si>
  <si>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</si>
  <si>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</si>
  <si>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</si>
  <si>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</si>
  <si>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</si>
  <si>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</si>
  <si>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</si>
  <si>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</si>
  <si>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</si>
  <si>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</si>
  <si>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</si>
  <si>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</si>
  <si>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</si>
  <si>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</si>
  <si>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</si>
  <si>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</si>
  <si>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</si>
  <si>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</si>
  <si>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</si>
  <si>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</si>
  <si>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</si>
  <si>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</si>
  <si>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</si>
  <si>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</si>
  <si>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</si>
  <si>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</si>
  <si>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</si>
  <si>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</si>
  <si>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</si>
  <si>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</si>
  <si>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</si>
  <si>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</si>
  <si>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</si>
  <si>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</si>
  <si>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</si>
  <si>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</si>
  <si>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</si>
  <si>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</si>
  <si>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</si>
  <si>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</si>
  <si>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</si>
  <si>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</si>
  <si>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</si>
  <si>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</si>
  <si>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</si>
  <si>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</si>
  <si>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</si>
  <si>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</si>
  <si>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</si>
  <si>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</si>
  <si>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</si>
  <si>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</si>
  <si>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</si>
  <si>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</si>
  <si>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</si>
  <si>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</si>
  <si>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</si>
  <si>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</si>
  <si>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</si>
  <si>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</si>
  <si>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</si>
  <si>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</si>
  <si>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</si>
  <si>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</si>
  <si>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</si>
  <si>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</si>
  <si>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</si>
  <si>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</si>
  <si>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</si>
  <si>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</si>
  <si>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</si>
  <si>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</si>
  <si>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</si>
  <si>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</si>
  <si>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</si>
  <si>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</si>
  <si>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</si>
  <si>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</si>
  <si>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</si>
  <si>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</si>
  <si>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</si>
  <si>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</si>
  <si>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</si>
  <si>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</si>
  <si>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</si>
  <si>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</si>
  <si>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</si>
  <si>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</si>
  <si>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</si>
  <si>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</si>
  <si>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</si>
  <si>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</si>
  <si>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</si>
  <si>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</si>
  <si>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</si>
  <si>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</si>
  <si>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</si>
  <si>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</si>
  <si>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</si>
  <si>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</si>
  <si>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</si>
  <si>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</si>
  <si>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</si>
  <si>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</si>
  <si>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</si>
  <si>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</si>
  <si>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</si>
  <si>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</si>
  <si>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</si>
  <si>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</si>
  <si>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</si>
  <si>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</si>
  <si>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</si>
  <si>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</si>
  <si>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</si>
  <si>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</si>
  <si>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</si>
  <si>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</si>
  <si>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</si>
  <si>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</si>
  <si>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</si>
  <si>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</si>
  <si>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</si>
  <si>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</si>
  <si>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</si>
  <si>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</si>
  <si>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</si>
  <si>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</si>
  <si>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</si>
  <si>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</si>
  <si>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</si>
  <si>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</si>
  <si>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</si>
  <si>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</si>
  <si>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</si>
  <si>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</si>
  <si>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</si>
  <si>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</si>
  <si>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</si>
  <si>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</si>
  <si>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</si>
  <si>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</si>
  <si>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</si>
  <si>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</si>
  <si>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</si>
  <si>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</si>
  <si>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</si>
  <si>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</si>
  <si>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</si>
  <si>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</si>
  <si>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</si>
  <si>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</si>
  <si>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</si>
  <si>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</si>
  <si>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</si>
  <si>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</si>
  <si>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</si>
  <si>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</si>
  <si>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</si>
  <si>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</si>
  <si>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</si>
  <si>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</si>
  <si>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</si>
  <si>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</si>
  <si>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</si>
  <si>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</si>
  <si>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</si>
  <si>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</si>
  <si>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</si>
  <si>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</si>
  <si>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</si>
  <si>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</si>
  <si>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</si>
  <si>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</si>
  <si>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</si>
  <si>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</si>
  <si>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</si>
  <si>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</si>
  <si>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</si>
  <si>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</si>
  <si>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</si>
  <si>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</si>
  <si>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</si>
  <si>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</si>
  <si>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</si>
  <si>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</si>
  <si>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</si>
  <si>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</si>
  <si>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</si>
  <si>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</si>
  <si>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</si>
  <si>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</si>
  <si>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</si>
  <si>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</si>
  <si>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</si>
  <si>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</si>
  <si>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</si>
  <si>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</si>
  <si>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</si>
  <si>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</si>
  <si>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</si>
  <si>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</si>
  <si>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</si>
  <si>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</si>
  <si>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</si>
  <si>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</si>
  <si>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</si>
  <si>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</si>
  <si>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</si>
  <si>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</si>
  <si>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</si>
  <si>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</si>
  <si>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</si>
  <si>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</si>
  <si>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</si>
  <si>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</si>
  <si>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</si>
  <si>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</si>
  <si>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</si>
  <si>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</si>
  <si>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</si>
  <si>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</si>
  <si>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</si>
  <si>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</si>
  <si>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</si>
  <si>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</si>
  <si>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</si>
  <si>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</si>
  <si>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</si>
  <si>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</si>
  <si>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</si>
  <si>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</si>
  <si>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</si>
  <si>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</si>
  <si>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</si>
  <si>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</si>
  <si>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</si>
  <si>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</si>
  <si>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</si>
  <si>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</si>
  <si>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</si>
  <si>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</si>
  <si>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</si>
  <si>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</si>
  <si>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</si>
  <si>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</si>
  <si>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</si>
  <si>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</si>
  <si>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</si>
  <si>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</si>
  <si>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</si>
  <si>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</si>
  <si>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</si>
  <si>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</si>
  <si>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</si>
  <si>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</si>
  <si>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</si>
  <si>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</si>
  <si>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</si>
  <si>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</si>
  <si>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</si>
  <si>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</si>
  <si>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</si>
  <si>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</si>
  <si>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</si>
  <si>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</si>
  <si>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</si>
  <si>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</si>
  <si>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</si>
  <si>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</si>
  <si>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</si>
  <si>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</si>
  <si>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</si>
  <si>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</si>
  <si>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</si>
  <si>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</si>
  <si>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</si>
  <si>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</si>
  <si>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</si>
  <si>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</si>
  <si>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</si>
  <si>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</si>
  <si>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</si>
  <si>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</si>
  <si>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</si>
  <si>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</si>
  <si>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</si>
  <si>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</si>
  <si>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</si>
  <si>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</si>
  <si>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</si>
  <si>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</si>
  <si>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</si>
  <si>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</si>
  <si>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</si>
  <si>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</si>
  <si>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</si>
  <si>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</si>
  <si>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</si>
  <si>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</si>
  <si>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</si>
  <si>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</si>
  <si>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</si>
  <si>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</si>
  <si>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</si>
  <si>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</si>
  <si>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</si>
  <si>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</si>
  <si>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</si>
  <si>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</si>
  <si>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</si>
  <si>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</si>
  <si>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</si>
  <si>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</si>
  <si>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</si>
  <si>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</si>
  <si>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</si>
  <si>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</si>
  <si>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</si>
  <si>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</si>
  <si>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</si>
  <si>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</si>
  <si>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</si>
  <si>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</si>
  <si>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</si>
  <si>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</si>
  <si>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</si>
  <si>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</si>
  <si>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</si>
  <si>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</si>
  <si>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</si>
  <si>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</si>
  <si>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</si>
  <si>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</si>
  <si>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</si>
  <si>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</si>
  <si>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</si>
  <si>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</si>
  <si>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</si>
  <si>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</si>
  <si>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</si>
  <si>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</si>
  <si>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</si>
  <si>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</si>
  <si>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</si>
  <si>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</si>
  <si>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</si>
  <si>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</si>
  <si>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</si>
  <si>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</si>
  <si>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</si>
  <si>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</si>
  <si>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</si>
  <si>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</si>
  <si>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</si>
  <si>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</si>
  <si>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</si>
  <si>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</si>
  <si>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</si>
  <si>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</si>
  <si>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</si>
  <si>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</si>
  <si>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</si>
  <si>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</si>
  <si>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</si>
  <si>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</si>
  <si>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</si>
  <si>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</si>
  <si>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</si>
  <si>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</si>
  <si>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</si>
  <si>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</si>
  <si>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</si>
  <si>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</si>
  <si>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</si>
  <si>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</si>
  <si>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</si>
  <si>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</si>
  <si>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</si>
  <si>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</si>
  <si>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</si>
  <si>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</si>
  <si>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</si>
  <si>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</si>
  <si>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</si>
  <si>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</si>
  <si>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</si>
  <si>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</si>
  <si>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</si>
  <si>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</si>
  <si>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</si>
  <si>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</si>
  <si>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</si>
  <si>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</si>
  <si>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</si>
  <si>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</si>
  <si>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</si>
  <si>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</si>
  <si>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</si>
  <si>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</si>
  <si>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</si>
  <si>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</si>
  <si>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</si>
  <si>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</si>
  <si>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</si>
  <si>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</si>
  <si>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</si>
  <si>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</si>
  <si>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</si>
  <si>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</si>
  <si>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</si>
  <si>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</si>
  <si>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</si>
  <si>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</si>
  <si>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</si>
  <si>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</si>
  <si>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</si>
  <si>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</si>
  <si>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</si>
  <si>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</si>
  <si>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</si>
  <si>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</si>
  <si>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</si>
  <si>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</si>
  <si>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</si>
  <si>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</si>
  <si>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</si>
  <si>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</si>
  <si>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</si>
  <si>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</si>
  <si>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</si>
  <si>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</si>
  <si>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</si>
  <si>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</si>
  <si>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</si>
  <si>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</si>
  <si>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</si>
  <si>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РГ-05-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</si>
  <si>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</si>
  <si>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</si>
  <si>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</si>
  <si>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</si>
  <si>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</si>
  <si>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</si>
  <si>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</si>
  <si>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</si>
  <si>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</si>
  <si>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</si>
  <si>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</si>
  <si>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Междинен  към 30.06.2009 година</t>
  </si>
  <si>
    <t>Дата на съставяне: 27.07.2009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</si>
</sst>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B54">
      <selection activeCell="E57" sqref="E57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866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863</v>
      </c>
      <c r="F4" s="191" t="s">
        <v>4</v>
      </c>
      <c r="G4" s="192"/>
      <c r="H4" s="547">
        <v>156</v>
      </c>
    </row>
    <row r="5" spans="1:8" ht="15">
      <c r="A5" s="171" t="s">
        <v>861</v>
      </c>
      <c r="B5" s="235"/>
      <c r="C5" s="235"/>
      <c r="D5" s="235"/>
      <c r="E5" s="548" t="s">
        <v>874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1869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4278</v>
      </c>
      <c r="D12" s="172">
        <v>4508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294</v>
      </c>
      <c r="D13" s="172">
        <v>489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18</v>
      </c>
      <c r="D14" s="172">
        <v>19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6</v>
      </c>
      <c r="D15" s="172">
        <v>7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43</v>
      </c>
      <c r="D16" s="172">
        <v>7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1299</v>
      </c>
      <c r="D17" s="172">
        <v>1299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7722</v>
      </c>
      <c r="D19" s="176">
        <f>SUM(D11:D18)</f>
        <v>8198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1891</v>
      </c>
      <c r="H20" s="179">
        <v>1891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3998</v>
      </c>
      <c r="H21" s="177">
        <f>SUM(H22:H24)</f>
        <v>3957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3576</v>
      </c>
      <c r="H24" s="173">
        <v>3535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5889</v>
      </c>
      <c r="H25" s="175">
        <f>H19+H20+H21</f>
        <v>5848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104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104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0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-232</v>
      </c>
      <c r="H32" s="358">
        <v>-63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-232</v>
      </c>
      <c r="H33" s="175">
        <f>H27+H31+H32</f>
        <v>41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6619</v>
      </c>
      <c r="H36" s="175">
        <f>H25+H17+H33</f>
        <v>6851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0</v>
      </c>
      <c r="H43" s="173">
        <v>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10</v>
      </c>
      <c r="H48" s="173">
        <v>10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10</v>
      </c>
      <c r="H49" s="175">
        <f>SUM(H43:H48)</f>
        <v>10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78</v>
      </c>
      <c r="H53" s="173">
        <v>78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7722</v>
      </c>
      <c r="D55" s="176">
        <f>D19+D20+D21+D27+D32+D45+D51+D53+D54</f>
        <v>8198</v>
      </c>
      <c r="E55" s="260" t="s">
        <v>172</v>
      </c>
      <c r="F55" s="284" t="s">
        <v>173</v>
      </c>
      <c r="G55" s="175">
        <f>G49+G51+G52+G53+G54</f>
        <v>88</v>
      </c>
      <c r="H55" s="175">
        <f>H49+H51+H52+H53+H54</f>
        <v>88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60</v>
      </c>
      <c r="D58" s="172">
        <v>69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2</v>
      </c>
      <c r="D59" s="172">
        <v>2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1</v>
      </c>
      <c r="D60" s="172">
        <v>2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1131</v>
      </c>
      <c r="H61" s="175">
        <f>SUM(H62:H68)</f>
        <v>1336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840</v>
      </c>
      <c r="H62" s="173">
        <v>1077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63</v>
      </c>
      <c r="D64" s="176">
        <f>SUM(D58:D63)</f>
        <v>73</v>
      </c>
      <c r="E64" s="260" t="s">
        <v>200</v>
      </c>
      <c r="F64" s="265" t="s">
        <v>201</v>
      </c>
      <c r="G64" s="173">
        <v>132</v>
      </c>
      <c r="H64" s="173">
        <v>146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35</v>
      </c>
      <c r="H66" s="173">
        <v>37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10</v>
      </c>
      <c r="H67" s="173">
        <v>11</v>
      </c>
    </row>
    <row r="68" spans="1:8" ht="15">
      <c r="A68" s="258" t="s">
        <v>211</v>
      </c>
      <c r="B68" s="264" t="s">
        <v>212</v>
      </c>
      <c r="C68" s="172">
        <v>26</v>
      </c>
      <c r="D68" s="172">
        <v>26</v>
      </c>
      <c r="E68" s="260" t="s">
        <v>213</v>
      </c>
      <c r="F68" s="265" t="s">
        <v>214</v>
      </c>
      <c r="G68" s="173">
        <v>114</v>
      </c>
      <c r="H68" s="173">
        <v>65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26</v>
      </c>
      <c r="H69" s="173">
        <v>30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0</v>
      </c>
      <c r="D71" s="172">
        <v>0</v>
      </c>
      <c r="E71" s="276" t="s">
        <v>46</v>
      </c>
      <c r="F71" s="296" t="s">
        <v>224</v>
      </c>
      <c r="G71" s="182">
        <f>G59+G60+G61+G69+G70</f>
        <v>1157</v>
      </c>
      <c r="H71" s="182">
        <f>H59+H60+H61+H69+H70</f>
        <v>1366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26</v>
      </c>
      <c r="D75" s="176">
        <f>SUM(D67:D74)</f>
        <v>26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1157</v>
      </c>
      <c r="H79" s="183">
        <f>H71+H74+H75+H76</f>
        <v>1366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18</v>
      </c>
      <c r="D87" s="172">
        <v>5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18</v>
      </c>
      <c r="D91" s="176">
        <f>SUM(D87:D90)</f>
        <v>5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35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142</v>
      </c>
      <c r="D93" s="176">
        <f>D64+D75+D84+D91+D92</f>
        <v>107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7864</v>
      </c>
      <c r="D94" s="185">
        <f>D93+D55</f>
        <v>8305</v>
      </c>
      <c r="E94" s="517" t="s">
        <v>270</v>
      </c>
      <c r="F94" s="312" t="s">
        <v>271</v>
      </c>
      <c r="G94" s="186">
        <f>G36+G39+G55+G79</f>
        <v>7864</v>
      </c>
      <c r="H94" s="186">
        <f>H36+H39+H55+H79</f>
        <v>8305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875</v>
      </c>
      <c r="B98" s="503"/>
      <c r="C98" s="597" t="s">
        <v>381</v>
      </c>
      <c r="D98" s="597"/>
      <c r="E98" s="597"/>
      <c r="F98" s="191"/>
      <c r="G98" s="192"/>
      <c r="H98" s="193"/>
      <c r="M98" s="178"/>
    </row>
    <row r="99" spans="3:8" ht="15">
      <c r="C99" s="591" t="s">
        <v>867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8" t="s">
        <v>855</v>
      </c>
      <c r="D100" s="598"/>
      <c r="E100" s="598"/>
      <c r="F100" s="598"/>
    </row>
    <row r="101" spans="3:6" ht="12.75">
      <c r="C101" s="591" t="s">
        <v>868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4">
      <selection activeCell="B52" sqref="B52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4</v>
      </c>
      <c r="G3" s="321"/>
      <c r="H3" s="320">
        <f>'справка №1-БАЛАНС'!H4</f>
        <v>156</v>
      </c>
    </row>
    <row r="4" spans="1:8" ht="17.25" customHeight="1">
      <c r="A4" s="5" t="s">
        <v>5</v>
      </c>
      <c r="B4" s="527"/>
      <c r="C4" s="527"/>
      <c r="D4" s="527"/>
      <c r="E4" s="498" t="str">
        <f>'справка №1-БАЛАНС'!E5</f>
        <v>Междинен  към 30.06.2009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50</v>
      </c>
      <c r="D9" s="47">
        <v>27</v>
      </c>
      <c r="E9" s="330" t="s">
        <v>283</v>
      </c>
      <c r="F9" s="332" t="s">
        <v>284</v>
      </c>
      <c r="G9" s="550">
        <v>0</v>
      </c>
      <c r="H9" s="550">
        <v>1081</v>
      </c>
    </row>
    <row r="10" spans="1:8" ht="12">
      <c r="A10" s="330" t="s">
        <v>285</v>
      </c>
      <c r="B10" s="331" t="s">
        <v>286</v>
      </c>
      <c r="C10" s="47">
        <v>178</v>
      </c>
      <c r="D10" s="47">
        <v>93</v>
      </c>
      <c r="E10" s="330" t="s">
        <v>287</v>
      </c>
      <c r="F10" s="332" t="s">
        <v>288</v>
      </c>
      <c r="G10" s="550">
        <v>0</v>
      </c>
      <c r="H10" s="550">
        <v>0</v>
      </c>
    </row>
    <row r="11" spans="1:8" ht="12">
      <c r="A11" s="330" t="s">
        <v>289</v>
      </c>
      <c r="B11" s="331" t="s">
        <v>290</v>
      </c>
      <c r="C11" s="47">
        <v>322</v>
      </c>
      <c r="D11" s="47">
        <v>347</v>
      </c>
      <c r="E11" s="333" t="s">
        <v>291</v>
      </c>
      <c r="F11" s="332" t="s">
        <v>292</v>
      </c>
      <c r="G11" s="550">
        <v>19</v>
      </c>
      <c r="H11" s="550">
        <v>64</v>
      </c>
    </row>
    <row r="12" spans="1:8" ht="12">
      <c r="A12" s="330" t="s">
        <v>293</v>
      </c>
      <c r="B12" s="331" t="s">
        <v>294</v>
      </c>
      <c r="C12" s="47">
        <v>72</v>
      </c>
      <c r="D12" s="47">
        <v>85</v>
      </c>
      <c r="E12" s="333" t="s">
        <v>78</v>
      </c>
      <c r="F12" s="332" t="s">
        <v>295</v>
      </c>
      <c r="G12" s="550">
        <v>642</v>
      </c>
      <c r="H12" s="550">
        <v>318</v>
      </c>
    </row>
    <row r="13" spans="1:18" ht="12">
      <c r="A13" s="330" t="s">
        <v>296</v>
      </c>
      <c r="B13" s="331" t="s">
        <v>297</v>
      </c>
      <c r="C13" s="47">
        <v>17</v>
      </c>
      <c r="D13" s="47">
        <v>17</v>
      </c>
      <c r="E13" s="334" t="s">
        <v>51</v>
      </c>
      <c r="F13" s="335" t="s">
        <v>298</v>
      </c>
      <c r="G13" s="56">
        <f>SUM(G9:G12)</f>
        <v>661</v>
      </c>
      <c r="H13" s="56">
        <f>SUM(H9:H12)</f>
        <v>1463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199</v>
      </c>
      <c r="D14" s="47">
        <v>76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0</v>
      </c>
      <c r="D15" s="48">
        <v>669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7</v>
      </c>
      <c r="D16" s="48">
        <v>2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845</v>
      </c>
      <c r="D19" s="50">
        <f>SUM(D9:D15)+D16</f>
        <v>1316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47</v>
      </c>
      <c r="D22" s="47">
        <v>47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48</v>
      </c>
      <c r="D26" s="50">
        <f>SUM(D22:D25)</f>
        <v>48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893</v>
      </c>
      <c r="D28" s="51">
        <f>D26+D19</f>
        <v>1364</v>
      </c>
      <c r="E28" s="142" t="s">
        <v>337</v>
      </c>
      <c r="F28" s="337" t="s">
        <v>338</v>
      </c>
      <c r="G28" s="56">
        <f>G13+G15+G24</f>
        <v>661</v>
      </c>
      <c r="H28" s="56">
        <f>H13+H15+H24</f>
        <v>1463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99</v>
      </c>
      <c r="E30" s="142" t="s">
        <v>341</v>
      </c>
      <c r="F30" s="337" t="s">
        <v>342</v>
      </c>
      <c r="G30" s="58">
        <f>IF((C28-G28)&gt;0,C28-G28,0)</f>
        <v>232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893</v>
      </c>
      <c r="D33" s="50">
        <f>D28+D31+D32</f>
        <v>1364</v>
      </c>
      <c r="E33" s="142" t="s">
        <v>351</v>
      </c>
      <c r="F33" s="337" t="s">
        <v>352</v>
      </c>
      <c r="G33" s="58">
        <f>G32+G31+G28</f>
        <v>661</v>
      </c>
      <c r="H33" s="58">
        <f>H32+H31+H28</f>
        <v>1463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99</v>
      </c>
      <c r="E34" s="346" t="s">
        <v>355</v>
      </c>
      <c r="F34" s="337" t="s">
        <v>356</v>
      </c>
      <c r="G34" s="56">
        <f>IF((C33-G33)&gt;0,C33-G33,0)</f>
        <v>232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0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0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99</v>
      </c>
      <c r="E39" s="353" t="s">
        <v>367</v>
      </c>
      <c r="F39" s="143" t="s">
        <v>368</v>
      </c>
      <c r="G39" s="59">
        <f>IF(G34&gt;0,IF(C35+G34&lt;0,0,C35+G34),IF(C34-C35&lt;0,C35-C34,0))</f>
        <v>232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99</v>
      </c>
      <c r="E41" s="142" t="s">
        <v>374</v>
      </c>
      <c r="F41" s="143" t="s">
        <v>375</v>
      </c>
      <c r="G41" s="53">
        <f>IF(C39=0,IF(G39-G40&gt;0,G39-G40+C40,0),IF(C39-C40&lt;0,C40-C39+G40,0))</f>
        <v>232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893</v>
      </c>
      <c r="D42" s="54">
        <f>D33+D35+D39</f>
        <v>1463</v>
      </c>
      <c r="E42" s="145" t="s">
        <v>378</v>
      </c>
      <c r="F42" s="146" t="s">
        <v>379</v>
      </c>
      <c r="G42" s="58">
        <f>G39+G33</f>
        <v>893</v>
      </c>
      <c r="H42" s="58">
        <f>H39+H33</f>
        <v>1463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599"/>
      <c r="E44" s="599"/>
      <c r="F44" s="599"/>
      <c r="G44" s="599"/>
      <c r="H44" s="599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867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0"/>
      <c r="E46" s="600"/>
      <c r="F46" s="600"/>
      <c r="G46" s="600"/>
      <c r="H46" s="600"/>
    </row>
    <row r="47" spans="1:8" ht="12.75">
      <c r="A47" s="28"/>
      <c r="B47" s="495"/>
      <c r="C47" s="591" t="s">
        <v>868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27" sqref="A27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873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 t="s">
        <v>862</v>
      </c>
      <c r="D5" s="320">
        <f>'справка №1-БАЛАНС'!H4</f>
        <v>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498" t="str">
        <f>'справка №1-БАЛАНС'!E5</f>
        <v>Междинен  към 30.06.2009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211</v>
      </c>
      <c r="D10" s="60">
        <v>756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-239</v>
      </c>
      <c r="D11" s="60">
        <v>-367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-92</v>
      </c>
      <c r="D13" s="60">
        <v>-220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-70</v>
      </c>
      <c r="D14" s="60">
        <v>-239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-60</v>
      </c>
      <c r="D17" s="60">
        <v>-78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-234</v>
      </c>
      <c r="D19" s="60">
        <v>110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-484</v>
      </c>
      <c r="D20" s="61">
        <f>SUM(D10:D19)</f>
        <v>-38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-43</v>
      </c>
      <c r="D22" s="60">
        <v>-510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540</v>
      </c>
      <c r="D23" s="60">
        <v>533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497</v>
      </c>
      <c r="D32" s="61">
        <f>SUM(D22:D31)</f>
        <v>23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13</v>
      </c>
      <c r="D43" s="61">
        <f>D42+D32+D20</f>
        <v>-15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5</v>
      </c>
      <c r="D44" s="152">
        <v>20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18</v>
      </c>
      <c r="D45" s="61">
        <f>D44+D43</f>
        <v>5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18</v>
      </c>
      <c r="D46" s="62">
        <v>5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875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602"/>
      <c r="D50" s="602"/>
      <c r="G50" s="154"/>
      <c r="H50" s="154"/>
    </row>
    <row r="51" spans="1:8" ht="12.75">
      <c r="A51" s="509"/>
      <c r="B51" s="591" t="s">
        <v>867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602"/>
      <c r="D52" s="602"/>
      <c r="G52" s="154"/>
      <c r="H52" s="154"/>
    </row>
    <row r="53" spans="1:8" ht="12.75">
      <c r="A53" s="509"/>
      <c r="B53" s="591" t="s">
        <v>868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7">
      <selection activeCell="B39" sqref="B39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595" t="str">
        <f>'справка №1-БАЛАНС'!E3</f>
        <v> "Гоце Делчев - Табак" АД </v>
      </c>
      <c r="D3" s="596"/>
      <c r="E3" s="596"/>
      <c r="F3" s="596"/>
      <c r="G3" s="596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595" t="str">
        <f>'справка №1-БАЛАНС'!E4</f>
        <v> неконсолидиран</v>
      </c>
      <c r="D4" s="595"/>
      <c r="E4" s="603"/>
      <c r="F4" s="595"/>
      <c r="G4" s="595"/>
      <c r="H4" s="498"/>
      <c r="I4" s="498"/>
      <c r="J4" s="546"/>
      <c r="K4" s="537" t="s">
        <v>4</v>
      </c>
      <c r="L4" s="537"/>
      <c r="M4" s="545">
        <f>'справка №1-БАЛАНС'!H4</f>
        <v>156</v>
      </c>
      <c r="N4" s="6"/>
      <c r="O4" s="7"/>
    </row>
    <row r="5" spans="1:14" s="4" customFormat="1" ht="12.75" customHeight="1">
      <c r="A5" s="5" t="s">
        <v>5</v>
      </c>
      <c r="B5" s="528"/>
      <c r="C5" s="595" t="str">
        <f>'справка №1-БАЛАНС'!E5</f>
        <v>Междинен  към 30.06.2009 година</v>
      </c>
      <c r="D5" s="596"/>
      <c r="E5" s="596"/>
      <c r="F5" s="596"/>
      <c r="G5" s="596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1891</v>
      </c>
      <c r="F11" s="64">
        <f>'справка №1-БАЛАНС'!H22</f>
        <v>422</v>
      </c>
      <c r="G11" s="64">
        <f>'справка №1-БАЛАНС'!H23</f>
        <v>0</v>
      </c>
      <c r="H11" s="66">
        <v>3535</v>
      </c>
      <c r="I11" s="64">
        <f>'справка №1-БАЛАНС'!H28+'справка №1-БАЛАНС'!H31</f>
        <v>104</v>
      </c>
      <c r="J11" s="64">
        <f>'справка №1-БАЛАНС'!H29+'справка №1-БАЛАНС'!H32</f>
        <v>-63</v>
      </c>
      <c r="K11" s="66">
        <v>0</v>
      </c>
      <c r="L11" s="391">
        <f>SUM(C11:K11)</f>
        <v>6851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1891</v>
      </c>
      <c r="F15" s="67">
        <f t="shared" si="2"/>
        <v>422</v>
      </c>
      <c r="G15" s="67">
        <f t="shared" si="2"/>
        <v>0</v>
      </c>
      <c r="H15" s="67">
        <f t="shared" si="2"/>
        <v>3535</v>
      </c>
      <c r="I15" s="67">
        <f t="shared" si="2"/>
        <v>104</v>
      </c>
      <c r="J15" s="67">
        <f t="shared" si="2"/>
        <v>-63</v>
      </c>
      <c r="K15" s="67">
        <f t="shared" si="2"/>
        <v>0</v>
      </c>
      <c r="L15" s="391">
        <f t="shared" si="1"/>
        <v>6851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-232</v>
      </c>
      <c r="K16" s="66">
        <v>0</v>
      </c>
      <c r="L16" s="391">
        <f t="shared" si="1"/>
        <v>-232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104</v>
      </c>
      <c r="I17" s="68">
        <f t="shared" si="3"/>
        <v>-104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104</v>
      </c>
      <c r="I19" s="66">
        <v>-104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-63</v>
      </c>
      <c r="I20" s="66">
        <v>0</v>
      </c>
      <c r="J20" s="66">
        <v>63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1891</v>
      </c>
      <c r="F29" s="65">
        <f t="shared" si="6"/>
        <v>422</v>
      </c>
      <c r="G29" s="65">
        <f t="shared" si="6"/>
        <v>0</v>
      </c>
      <c r="H29" s="65">
        <f t="shared" si="6"/>
        <v>3576</v>
      </c>
      <c r="I29" s="65">
        <f t="shared" si="6"/>
        <v>0</v>
      </c>
      <c r="J29" s="65">
        <f t="shared" si="6"/>
        <v>-232</v>
      </c>
      <c r="K29" s="65">
        <f t="shared" si="6"/>
        <v>0</v>
      </c>
      <c r="L29" s="391">
        <f t="shared" si="1"/>
        <v>6619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1891</v>
      </c>
      <c r="F32" s="65">
        <f t="shared" si="7"/>
        <v>422</v>
      </c>
      <c r="G32" s="65">
        <f t="shared" si="7"/>
        <v>0</v>
      </c>
      <c r="H32" s="65">
        <f t="shared" si="7"/>
        <v>3576</v>
      </c>
      <c r="I32" s="65">
        <f t="shared" si="7"/>
        <v>0</v>
      </c>
      <c r="J32" s="65">
        <f t="shared" si="7"/>
        <v>-232</v>
      </c>
      <c r="K32" s="65">
        <f t="shared" si="7"/>
        <v>0</v>
      </c>
      <c r="L32" s="391">
        <f t="shared" si="1"/>
        <v>6619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875</v>
      </c>
      <c r="B35" s="36"/>
      <c r="C35" s="23"/>
      <c r="D35" s="594" t="s">
        <v>521</v>
      </c>
      <c r="E35" s="594"/>
      <c r="F35" s="594"/>
      <c r="G35" s="594"/>
      <c r="H35" s="594"/>
      <c r="I35" s="594"/>
      <c r="J35" s="23" t="s">
        <v>856</v>
      </c>
      <c r="K35" s="23"/>
      <c r="L35" s="594"/>
      <c r="M35" s="594"/>
      <c r="N35" s="18"/>
    </row>
    <row r="36" spans="1:13" ht="12.75">
      <c r="A36" s="397"/>
      <c r="B36" s="398"/>
      <c r="C36" s="399"/>
      <c r="D36" s="399"/>
      <c r="E36" s="591" t="s">
        <v>872</v>
      </c>
      <c r="F36" s="591"/>
      <c r="G36" s="476"/>
      <c r="H36" s="476"/>
      <c r="I36" s="591" t="s">
        <v>871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9">
      <selection activeCell="S48" sqref="S48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20" t="s">
        <v>383</v>
      </c>
      <c r="B2" s="618"/>
      <c r="C2" s="540"/>
      <c r="D2" s="540"/>
      <c r="E2" s="595" t="str">
        <f>'справка №1-БАЛАНС'!E3</f>
        <v> "Гоце Делчев - Табак" АД </v>
      </c>
      <c r="F2" s="621"/>
      <c r="G2" s="621"/>
      <c r="H2" s="540"/>
      <c r="I2" s="408"/>
      <c r="J2" s="408"/>
      <c r="K2" s="408"/>
      <c r="L2" s="408"/>
      <c r="M2" s="614" t="s">
        <v>864</v>
      </c>
      <c r="N2" s="615"/>
      <c r="O2" s="615"/>
      <c r="P2" s="616">
        <f>'справка №1-БАЛАНС'!H3</f>
        <v>811155180</v>
      </c>
      <c r="Q2" s="616"/>
      <c r="R2" s="320"/>
    </row>
    <row r="3" spans="1:18" ht="15">
      <c r="A3" s="620" t="s">
        <v>5</v>
      </c>
      <c r="B3" s="618"/>
      <c r="C3" s="541"/>
      <c r="D3" s="541"/>
      <c r="E3" s="595" t="str">
        <f>'справка №1-БАЛАНС'!E5</f>
        <v>Междинен  към 30.06.2009 година</v>
      </c>
      <c r="F3" s="622"/>
      <c r="G3" s="622"/>
      <c r="H3" s="620"/>
      <c r="I3" s="618"/>
      <c r="J3" s="620"/>
      <c r="K3" s="618"/>
      <c r="L3" s="410"/>
      <c r="M3" s="537"/>
      <c r="N3" s="537" t="s">
        <v>4</v>
      </c>
      <c r="O3" s="537">
        <v>156</v>
      </c>
      <c r="P3" s="617"/>
      <c r="Q3" s="617"/>
      <c r="R3" s="321"/>
    </row>
    <row r="4" spans="1:18" ht="12.75">
      <c r="A4" s="403" t="s">
        <v>523</v>
      </c>
      <c r="B4" s="409"/>
      <c r="C4" s="409"/>
      <c r="D4" s="410"/>
      <c r="E4" s="606"/>
      <c r="F4" s="607"/>
      <c r="G4" s="607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08" t="s">
        <v>463</v>
      </c>
      <c r="B5" s="609"/>
      <c r="C5" s="612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04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04" t="s">
        <v>529</v>
      </c>
      <c r="R5" s="604" t="s">
        <v>530</v>
      </c>
    </row>
    <row r="6" spans="1:18" s="43" customFormat="1" ht="48">
      <c r="A6" s="610"/>
      <c r="B6" s="611"/>
      <c r="C6" s="613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05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05"/>
      <c r="R6" s="605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1869</v>
      </c>
      <c r="E9" s="210">
        <v>0</v>
      </c>
      <c r="F9" s="210">
        <v>85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6984</v>
      </c>
      <c r="E10" s="210">
        <v>0</v>
      </c>
      <c r="F10" s="210">
        <v>192</v>
      </c>
      <c r="G10" s="81">
        <f aca="true" t="shared" si="2" ref="G10:G39">D10+E10-F10</f>
        <v>6792</v>
      </c>
      <c r="H10" s="71">
        <v>0</v>
      </c>
      <c r="I10" s="71">
        <v>0</v>
      </c>
      <c r="J10" s="81">
        <f aca="true" t="shared" si="3" ref="J10:J39">G10+H10-I10</f>
        <v>6792</v>
      </c>
      <c r="K10" s="71">
        <v>2476</v>
      </c>
      <c r="L10" s="71">
        <v>148</v>
      </c>
      <c r="M10" s="71">
        <v>110</v>
      </c>
      <c r="N10" s="81">
        <f aca="true" t="shared" si="4" ref="N10:N39">K10+L10-M10</f>
        <v>2514</v>
      </c>
      <c r="O10" s="71">
        <v>0</v>
      </c>
      <c r="P10" s="71">
        <v>0</v>
      </c>
      <c r="Q10" s="81">
        <f t="shared" si="0"/>
        <v>2514</v>
      </c>
      <c r="R10" s="81">
        <f t="shared" si="1"/>
        <v>4278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2223</v>
      </c>
      <c r="E11" s="210">
        <v>5</v>
      </c>
      <c r="F11" s="210">
        <v>80</v>
      </c>
      <c r="G11" s="81">
        <f t="shared" si="2"/>
        <v>2148</v>
      </c>
      <c r="H11" s="71">
        <v>0</v>
      </c>
      <c r="I11" s="71">
        <v>0</v>
      </c>
      <c r="J11" s="81">
        <f t="shared" si="3"/>
        <v>2148</v>
      </c>
      <c r="K11" s="71">
        <v>1734</v>
      </c>
      <c r="L11" s="71">
        <v>170</v>
      </c>
      <c r="M11" s="71">
        <v>50</v>
      </c>
      <c r="N11" s="81">
        <f t="shared" si="4"/>
        <v>1854</v>
      </c>
      <c r="O11" s="71">
        <v>0</v>
      </c>
      <c r="P11" s="71">
        <v>0</v>
      </c>
      <c r="Q11" s="81">
        <f t="shared" si="0"/>
        <v>1854</v>
      </c>
      <c r="R11" s="81">
        <f t="shared" si="1"/>
        <v>294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44</v>
      </c>
      <c r="E12" s="210">
        <v>0</v>
      </c>
      <c r="F12" s="210">
        <v>1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25</v>
      </c>
      <c r="L12" s="71">
        <v>1</v>
      </c>
      <c r="M12" s="71">
        <v>1</v>
      </c>
      <c r="N12" s="81">
        <f t="shared" si="4"/>
        <v>25</v>
      </c>
      <c r="O12" s="71">
        <v>0</v>
      </c>
      <c r="P12" s="71">
        <v>0</v>
      </c>
      <c r="Q12" s="81">
        <f t="shared" si="0"/>
        <v>25</v>
      </c>
      <c r="R12" s="81">
        <f t="shared" si="1"/>
        <v>18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116</v>
      </c>
      <c r="E13" s="210">
        <v>0</v>
      </c>
      <c r="F13" s="210">
        <v>3</v>
      </c>
      <c r="G13" s="81">
        <f t="shared" si="2"/>
        <v>113</v>
      </c>
      <c r="H13" s="71">
        <v>0</v>
      </c>
      <c r="I13" s="71">
        <v>0</v>
      </c>
      <c r="J13" s="81">
        <f t="shared" si="3"/>
        <v>113</v>
      </c>
      <c r="K13" s="71">
        <v>109</v>
      </c>
      <c r="L13" s="71">
        <v>1</v>
      </c>
      <c r="M13" s="71">
        <v>3</v>
      </c>
      <c r="N13" s="81">
        <f t="shared" si="4"/>
        <v>107</v>
      </c>
      <c r="O13" s="71">
        <v>0</v>
      </c>
      <c r="P13" s="71">
        <v>0</v>
      </c>
      <c r="Q13" s="81">
        <f t="shared" si="0"/>
        <v>107</v>
      </c>
      <c r="R13" s="81">
        <f t="shared" si="1"/>
        <v>6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84</v>
      </c>
      <c r="E14" s="210">
        <v>38</v>
      </c>
      <c r="F14" s="210">
        <v>1</v>
      </c>
      <c r="G14" s="81">
        <f t="shared" si="2"/>
        <v>121</v>
      </c>
      <c r="H14" s="71">
        <v>0</v>
      </c>
      <c r="I14" s="71">
        <v>0</v>
      </c>
      <c r="J14" s="81">
        <f t="shared" si="3"/>
        <v>121</v>
      </c>
      <c r="K14" s="71">
        <v>77</v>
      </c>
      <c r="L14" s="71">
        <v>2</v>
      </c>
      <c r="M14" s="71">
        <v>1</v>
      </c>
      <c r="N14" s="81">
        <f t="shared" si="4"/>
        <v>78</v>
      </c>
      <c r="O14" s="71">
        <v>0</v>
      </c>
      <c r="P14" s="71">
        <v>0</v>
      </c>
      <c r="Q14" s="81">
        <f t="shared" si="0"/>
        <v>78</v>
      </c>
      <c r="R14" s="81">
        <f t="shared" si="1"/>
        <v>43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1299</v>
      </c>
      <c r="E15" s="521">
        <v>0</v>
      </c>
      <c r="F15" s="521">
        <v>0</v>
      </c>
      <c r="G15" s="81">
        <f t="shared" si="2"/>
        <v>1299</v>
      </c>
      <c r="H15" s="522">
        <v>0</v>
      </c>
      <c r="I15" s="522">
        <v>0</v>
      </c>
      <c r="J15" s="81">
        <f t="shared" si="3"/>
        <v>1299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1299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12619</v>
      </c>
      <c r="E17" s="215">
        <f>SUM(E9:E16)</f>
        <v>43</v>
      </c>
      <c r="F17" s="215">
        <f>SUM(F9:F16)</f>
        <v>362</v>
      </c>
      <c r="G17" s="81">
        <f t="shared" si="2"/>
        <v>12300</v>
      </c>
      <c r="H17" s="82">
        <f>SUM(H9:H16)</f>
        <v>0</v>
      </c>
      <c r="I17" s="82">
        <f>SUM(I9:I16)</f>
        <v>0</v>
      </c>
      <c r="J17" s="81">
        <f t="shared" si="3"/>
        <v>12300</v>
      </c>
      <c r="K17" s="82">
        <f>SUM(K9:K16)</f>
        <v>4421</v>
      </c>
      <c r="L17" s="82">
        <f>SUM(L9:L16)</f>
        <v>322</v>
      </c>
      <c r="M17" s="82">
        <f>SUM(M9:M16)</f>
        <v>165</v>
      </c>
      <c r="N17" s="81">
        <f t="shared" si="4"/>
        <v>4578</v>
      </c>
      <c r="O17" s="82">
        <f>SUM(O9:O16)</f>
        <v>0</v>
      </c>
      <c r="P17" s="82">
        <f>SUM(P9:P16)</f>
        <v>0</v>
      </c>
      <c r="Q17" s="81">
        <f t="shared" si="5"/>
        <v>4578</v>
      </c>
      <c r="R17" s="81">
        <f t="shared" si="6"/>
        <v>7722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33</v>
      </c>
      <c r="E22" s="210">
        <v>0</v>
      </c>
      <c r="F22" s="210">
        <v>11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33</v>
      </c>
      <c r="L22" s="71">
        <v>0</v>
      </c>
      <c r="M22" s="71">
        <v>11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33</v>
      </c>
      <c r="E25" s="211">
        <f aca="true" t="shared" si="7" ref="E25:P25">SUM(E21:E24)</f>
        <v>0</v>
      </c>
      <c r="F25" s="211">
        <f t="shared" si="7"/>
        <v>11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33</v>
      </c>
      <c r="L25" s="72">
        <f t="shared" si="7"/>
        <v>0</v>
      </c>
      <c r="M25" s="72">
        <f t="shared" si="7"/>
        <v>11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12652</v>
      </c>
      <c r="E40" s="510">
        <f>E17+E18+E19+E25+E38+E39</f>
        <v>43</v>
      </c>
      <c r="F40" s="510">
        <f aca="true" t="shared" si="13" ref="F40:R40">F17+F18+F19+F25+F38+F39</f>
        <v>373</v>
      </c>
      <c r="G40" s="510">
        <f t="shared" si="13"/>
        <v>12322</v>
      </c>
      <c r="H40" s="510">
        <f t="shared" si="13"/>
        <v>0</v>
      </c>
      <c r="I40" s="510">
        <f t="shared" si="13"/>
        <v>0</v>
      </c>
      <c r="J40" s="510">
        <f t="shared" si="13"/>
        <v>12322</v>
      </c>
      <c r="K40" s="510">
        <f t="shared" si="13"/>
        <v>4454</v>
      </c>
      <c r="L40" s="510">
        <f t="shared" si="13"/>
        <v>322</v>
      </c>
      <c r="M40" s="510">
        <f t="shared" si="13"/>
        <v>176</v>
      </c>
      <c r="N40" s="510">
        <f t="shared" si="13"/>
        <v>4600</v>
      </c>
      <c r="O40" s="510">
        <f t="shared" si="13"/>
        <v>0</v>
      </c>
      <c r="P40" s="510">
        <f t="shared" si="13"/>
        <v>0</v>
      </c>
      <c r="Q40" s="510">
        <f t="shared" si="13"/>
        <v>4600</v>
      </c>
      <c r="R40" s="510">
        <f t="shared" si="13"/>
        <v>7722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875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19"/>
      <c r="L44" s="619"/>
      <c r="M44" s="619"/>
      <c r="N44" s="619"/>
      <c r="O44" s="615" t="s">
        <v>781</v>
      </c>
      <c r="P44" s="618"/>
      <c r="Q44" s="618"/>
      <c r="R44" s="618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869</v>
      </c>
      <c r="J45" s="591"/>
      <c r="K45" s="476"/>
      <c r="L45" s="476"/>
      <c r="M45" s="591" t="s">
        <v>870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6">
      <selection activeCell="D108" sqref="D108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5" t="s">
        <v>609</v>
      </c>
      <c r="B1" s="625"/>
      <c r="C1" s="625"/>
      <c r="D1" s="625"/>
      <c r="E1" s="625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6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6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7" t="str">
        <f>"Отчетен период:"&amp;"           "&amp;'справка №1-БАЛАНС'!E5</f>
        <v>Отчетен период:           Междинен  към 30.06.2009 година</v>
      </c>
      <c r="B4" s="627"/>
      <c r="C4" s="321" t="s">
        <v>4</v>
      </c>
      <c r="D4" s="321"/>
      <c r="E4" s="320">
        <f>'справка №1-БАЛАНС'!H4</f>
        <v>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26</v>
      </c>
      <c r="D28" s="121">
        <v>26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0</v>
      </c>
      <c r="D31" s="121">
        <v>0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26</v>
      </c>
      <c r="D43" s="117">
        <f>D24+D28+D29+D31+D30+D32+D33+D38</f>
        <v>26</v>
      </c>
      <c r="E43" s="132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26</v>
      </c>
      <c r="D44" s="116">
        <f>D43+D21+D19+D9</f>
        <v>26</v>
      </c>
      <c r="E44" s="132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0</v>
      </c>
      <c r="D52" s="116">
        <f>SUM(D53:D55)</f>
        <v>0</v>
      </c>
      <c r="E52" s="133">
        <f>C52-D52</f>
        <v>0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0</v>
      </c>
      <c r="D53" s="121">
        <v>0</v>
      </c>
      <c r="E53" s="133">
        <f>C53-D53</f>
        <v>0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10</v>
      </c>
      <c r="D64" s="121">
        <v>0</v>
      </c>
      <c r="E64" s="133">
        <f t="shared" si="1"/>
        <v>10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10</v>
      </c>
      <c r="D66" s="116">
        <f>D52+D56+D61+D62+D63+D64</f>
        <v>0</v>
      </c>
      <c r="E66" s="133">
        <f t="shared" si="1"/>
        <v>10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78</v>
      </c>
      <c r="D68" s="121">
        <v>0</v>
      </c>
      <c r="E68" s="133">
        <f t="shared" si="1"/>
        <v>78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840</v>
      </c>
      <c r="D71" s="118">
        <f>SUM(D72:D74)</f>
        <v>243</v>
      </c>
      <c r="E71" s="118">
        <f>SUM(E72:E74)</f>
        <v>597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3</v>
      </c>
      <c r="D72" s="121">
        <v>3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837</v>
      </c>
      <c r="D74" s="121">
        <v>240</v>
      </c>
      <c r="E74" s="133">
        <f t="shared" si="1"/>
        <v>597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291</v>
      </c>
      <c r="D85" s="117">
        <f>SUM(D86:D90)+D94</f>
        <v>192</v>
      </c>
      <c r="E85" s="117">
        <f>SUM(E86:E90)+E94</f>
        <v>99</v>
      </c>
      <c r="F85" s="117">
        <f>SUM(F86:F90)+F94</f>
        <v>380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132</v>
      </c>
      <c r="D87" s="121">
        <v>33</v>
      </c>
      <c r="E87" s="133">
        <f t="shared" si="1"/>
        <v>99</v>
      </c>
      <c r="F87" s="121">
        <v>380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35</v>
      </c>
      <c r="D89" s="121">
        <v>35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114</v>
      </c>
      <c r="D90" s="116">
        <f>SUM(D91:D93)</f>
        <v>114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13</v>
      </c>
      <c r="D92" s="121">
        <v>13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101</v>
      </c>
      <c r="D93" s="121">
        <v>101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10</v>
      </c>
      <c r="D94" s="121">
        <v>10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26</v>
      </c>
      <c r="D95" s="121">
        <v>9</v>
      </c>
      <c r="E95" s="133">
        <f t="shared" si="1"/>
        <v>17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1157</v>
      </c>
      <c r="D96" s="117">
        <f>D85+D80+D75+D71+D95</f>
        <v>444</v>
      </c>
      <c r="E96" s="117">
        <f>E85+E80+E75+E71+E95</f>
        <v>713</v>
      </c>
      <c r="F96" s="117">
        <f>F85+F80+F75+F71+F95</f>
        <v>380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1245</v>
      </c>
      <c r="D97" s="117">
        <f>D96+D68+D66</f>
        <v>444</v>
      </c>
      <c r="E97" s="117">
        <f>E96+E68+E66</f>
        <v>801</v>
      </c>
      <c r="F97" s="117">
        <f>F96+F68+F66</f>
        <v>380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4" t="s">
        <v>780</v>
      </c>
      <c r="B107" s="624"/>
      <c r="C107" s="624"/>
      <c r="D107" s="624"/>
      <c r="E107" s="624"/>
      <c r="F107" s="624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3" t="s">
        <v>875</v>
      </c>
      <c r="B109" s="623"/>
      <c r="C109" s="623" t="s">
        <v>381</v>
      </c>
      <c r="D109" s="623"/>
      <c r="E109" s="623"/>
      <c r="F109" s="623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867</v>
      </c>
      <c r="D110" s="591"/>
      <c r="E110" s="591"/>
      <c r="F110" s="591"/>
    </row>
    <row r="111" spans="1:6" ht="12.75">
      <c r="A111" s="444"/>
      <c r="B111" s="445"/>
      <c r="C111" s="598" t="s">
        <v>855</v>
      </c>
      <c r="D111" s="598"/>
      <c r="E111" s="598"/>
      <c r="F111" s="598"/>
    </row>
    <row r="112" spans="1:6" ht="12.75">
      <c r="A112" s="401"/>
      <c r="B112" s="446"/>
      <c r="C112" s="591" t="s">
        <v>868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1" sqref="B31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595" t="str">
        <f>'справка №1-БАЛАНС'!E3</f>
        <v> "Гоце Делчев - Табак" АД </v>
      </c>
      <c r="D4" s="622"/>
      <c r="E4" s="622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595" t="str">
        <f>'справка №1-БАЛАНС'!E5</f>
        <v>Междинен  към 30.06.2009 година</v>
      </c>
      <c r="D5" s="630"/>
      <c r="E5" s="630"/>
      <c r="F5" s="534"/>
      <c r="G5" s="321" t="s">
        <v>4</v>
      </c>
      <c r="H5" s="536"/>
      <c r="I5" s="542">
        <f>'справка №1-БАЛАНС'!H4</f>
        <v>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875</v>
      </c>
      <c r="B30" s="629"/>
      <c r="C30" s="629"/>
      <c r="D30" s="524" t="s">
        <v>819</v>
      </c>
      <c r="E30" s="628"/>
      <c r="F30" s="628"/>
      <c r="G30" s="628"/>
      <c r="H30" s="485" t="s">
        <v>781</v>
      </c>
      <c r="I30" s="628"/>
      <c r="J30" s="628"/>
    </row>
    <row r="31" spans="1:9" s="83" customFormat="1" ht="12.75">
      <c r="A31" s="404"/>
      <c r="B31" s="486"/>
      <c r="C31" s="404"/>
      <c r="D31" s="591" t="s">
        <v>867</v>
      </c>
      <c r="E31" s="591"/>
      <c r="F31" s="476"/>
      <c r="G31" s="476"/>
      <c r="H31" s="591" t="s">
        <v>868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B151" sqref="B151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1" t="str">
        <f>'справка №1-БАЛАНС'!E3</f>
        <v> "Гоце Делчев - Табак" АД </v>
      </c>
      <c r="C5" s="632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865</v>
      </c>
      <c r="B6" s="631" t="str">
        <f>'справка №1-БАЛАНС'!E5</f>
        <v>Междинен  към 30.06.2009 година</v>
      </c>
      <c r="C6" s="633"/>
      <c r="D6" s="561"/>
      <c r="E6" s="321" t="s">
        <v>860</v>
      </c>
      <c r="F6" s="562">
        <f>'справка №1-БАЛАНС'!H4</f>
        <v>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4"/>
      <c r="C7" s="635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875</v>
      </c>
      <c r="B151" s="587"/>
      <c r="C151" s="598" t="s">
        <v>848</v>
      </c>
      <c r="D151" s="598"/>
      <c r="E151" s="598"/>
      <c r="F151" s="598"/>
    </row>
    <row r="152" spans="1:6" ht="12.75">
      <c r="A152" s="588"/>
      <c r="B152" s="589"/>
      <c r="C152" s="588" t="s">
        <v>867</v>
      </c>
      <c r="D152" s="588"/>
      <c r="E152" s="588"/>
      <c r="F152" s="588"/>
    </row>
    <row r="153" spans="1:6" ht="12.75">
      <c r="A153" s="588"/>
      <c r="B153" s="589"/>
      <c r="C153" s="598" t="s">
        <v>855</v>
      </c>
      <c r="D153" s="598"/>
      <c r="E153" s="598"/>
      <c r="F153" s="598"/>
    </row>
    <row r="154" spans="3:5" ht="12.75">
      <c r="C154" s="588" t="s">
        <v>868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Georgi Smilev</cp:lastModifiedBy>
  <cp:lastPrinted>2009-07-23T12:35:07Z</cp:lastPrinted>
  <dcterms:created xsi:type="dcterms:W3CDTF">2000-06-29T12:02:40Z</dcterms:created>
  <dcterms:modified xsi:type="dcterms:W3CDTF">2009-07-28T15:01:39Z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